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heckCompatibility="1" defaultThemeVersion="166925"/>
  <xr:revisionPtr revIDLastSave="51" documentId="13_ncr:1_{5CAE2DC0-E274-4CFA-A7B1-17EA7485B4CE}" xr6:coauthVersionLast="47" xr6:coauthVersionMax="47" xr10:uidLastSave="{78CB96F0-A455-4DC8-BCD9-875A3F5390C0}"/>
  <bookViews>
    <workbookView xWindow="-120" yWindow="-120" windowWidth="29040" windowHeight="15720" xr2:uid="{00000000-000D-0000-FFFF-FFFF00000000}"/>
  </bookViews>
  <sheets>
    <sheet name="Opći dio - sažetak" sheetId="1" r:id="rId1"/>
    <sheet name="Prihodi prema ekonomskoj klas." sheetId="2" r:id="rId2"/>
    <sheet name="Rashodi prema ekonomskoj klas." sheetId="3" r:id="rId3"/>
    <sheet name="Prihodi prema izvorima fin." sheetId="4" r:id="rId4"/>
    <sheet name="Rashodi prema izvorima fin." sheetId="5" r:id="rId5"/>
    <sheet name="Rashodi prema funkcijskoj klas." sheetId="6" r:id="rId6"/>
    <sheet name="Primici prema ekonomskoj klas." sheetId="7" r:id="rId7"/>
    <sheet name="Izdaci prema ekonomskoj klas." sheetId="8" r:id="rId8"/>
    <sheet name="Primici prema izvorima fin." sheetId="9" r:id="rId9"/>
    <sheet name="Izdaci prema izvorima fin." sheetId="10" r:id="rId10"/>
    <sheet name="Posebni dio" sheetId="12" r:id="rId11"/>
    <sheet name="Obrazloženje - opći dio" sheetId="14" r:id="rId12"/>
    <sheet name="Obrazloženje - posebni dio" sheetId="13" r:id="rId13"/>
  </sheets>
  <definedNames>
    <definedName name="_xlnm.Print_Titles" localSheetId="7">'Izdaci prema ekonomskoj klas.'!#REF!</definedName>
    <definedName name="_xlnm.Print_Titles" localSheetId="9">'Izdaci prema izvorima fin.'!#REF!</definedName>
    <definedName name="_xlnm.Print_Titles" localSheetId="0">'Opći dio - sažetak'!#REF!</definedName>
    <definedName name="_xlnm.Print_Titles" localSheetId="1">'Prihodi prema ekonomskoj klas.'!#REF!</definedName>
    <definedName name="_xlnm.Print_Titles" localSheetId="3">'Prihodi prema izvorima fin.'!#REF!</definedName>
    <definedName name="_xlnm.Print_Titles" localSheetId="6">'Primici prema ekonomskoj klas.'!#REF!</definedName>
    <definedName name="_xlnm.Print_Titles" localSheetId="8">'Primici prema izvorima fin.'!#REF!</definedName>
    <definedName name="_xlnm.Print_Titles" localSheetId="2">'Rashodi prema ekonomskoj klas.'!#REF!</definedName>
    <definedName name="_xlnm.Print_Titles" localSheetId="5">'Rashodi prema funkcijskoj klas.'!#REF!</definedName>
    <definedName name="_xlnm.Print_Titles" localSheetId="4">'Rashodi prema izvorima fin.'!#REF!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4" l="1"/>
  <c r="F107" i="14"/>
  <c r="G106" i="14"/>
  <c r="F106" i="14"/>
  <c r="C105" i="14"/>
  <c r="G104" i="14"/>
  <c r="F104" i="14"/>
  <c r="G103" i="14"/>
  <c r="C103" i="14"/>
  <c r="G102" i="14"/>
  <c r="F102" i="14"/>
  <c r="G101" i="14"/>
  <c r="F101" i="14"/>
  <c r="G98" i="14"/>
  <c r="C98" i="14"/>
  <c r="F98" i="14" s="1"/>
  <c r="C97" i="14"/>
  <c r="C96" i="14"/>
  <c r="C95" i="14"/>
  <c r="G94" i="14"/>
  <c r="F94" i="14"/>
  <c r="G93" i="14"/>
  <c r="C93" i="14"/>
  <c r="G92" i="14"/>
  <c r="C92" i="14"/>
  <c r="G91" i="14"/>
  <c r="C90" i="14"/>
  <c r="G89" i="14"/>
  <c r="C89" i="14"/>
  <c r="F89" i="14" s="1"/>
  <c r="G88" i="14"/>
  <c r="C88" i="14"/>
  <c r="F88" i="14" s="1"/>
  <c r="G87" i="14"/>
  <c r="C87" i="14"/>
  <c r="F87" i="14" s="1"/>
  <c r="G86" i="14"/>
  <c r="C86" i="14"/>
  <c r="F86" i="14" s="1"/>
  <c r="G85" i="14"/>
  <c r="C85" i="14"/>
  <c r="F85" i="14" s="1"/>
  <c r="G84" i="14"/>
  <c r="C84" i="14"/>
  <c r="F84" i="14" s="1"/>
  <c r="G83" i="14"/>
  <c r="C83" i="14"/>
  <c r="F83" i="14" s="1"/>
  <c r="G82" i="14"/>
  <c r="C82" i="14"/>
  <c r="F82" i="14" s="1"/>
  <c r="G81" i="14"/>
  <c r="C81" i="14"/>
  <c r="F81" i="14" s="1"/>
  <c r="G80" i="14"/>
  <c r="C80" i="14"/>
  <c r="F80" i="14" s="1"/>
  <c r="G79" i="14"/>
  <c r="C79" i="14"/>
  <c r="F79" i="14" s="1"/>
  <c r="G78" i="14"/>
  <c r="C78" i="14"/>
  <c r="G77" i="14"/>
  <c r="C77" i="14"/>
  <c r="F77" i="14" s="1"/>
  <c r="G76" i="14"/>
  <c r="C76" i="14"/>
  <c r="G75" i="14"/>
  <c r="C75" i="14"/>
  <c r="F75" i="14" s="1"/>
  <c r="G74" i="14"/>
  <c r="F74" i="14"/>
  <c r="G73" i="14"/>
  <c r="C73" i="14"/>
  <c r="F73" i="14" s="1"/>
  <c r="G72" i="14"/>
  <c r="C72" i="14"/>
  <c r="F72" i="14" s="1"/>
  <c r="G71" i="14"/>
  <c r="C71" i="14"/>
  <c r="F71" i="14" s="1"/>
  <c r="G70" i="14"/>
  <c r="C70" i="14"/>
  <c r="F70" i="14" s="1"/>
  <c r="G69" i="14"/>
  <c r="C69" i="14"/>
  <c r="F69" i="14" s="1"/>
  <c r="G68" i="14"/>
  <c r="C68" i="14"/>
  <c r="F68" i="14" s="1"/>
  <c r="G67" i="14"/>
  <c r="C67" i="14"/>
  <c r="F67" i="14" s="1"/>
  <c r="G66" i="14"/>
  <c r="C66" i="14"/>
  <c r="F66" i="14" s="1"/>
  <c r="G65" i="14"/>
  <c r="C65" i="14"/>
  <c r="F65" i="14" s="1"/>
  <c r="G64" i="14"/>
  <c r="C64" i="14"/>
  <c r="F64" i="14" s="1"/>
  <c r="C63" i="14"/>
  <c r="F63" i="14" s="1"/>
  <c r="G62" i="14"/>
  <c r="C62" i="14"/>
  <c r="G61" i="14"/>
  <c r="C61" i="14"/>
  <c r="F61" i="14" s="1"/>
  <c r="G60" i="14"/>
  <c r="C60" i="14"/>
  <c r="C59" i="14"/>
  <c r="F59" i="14" s="1"/>
  <c r="G58" i="14"/>
  <c r="C58" i="14"/>
  <c r="F58" i="14" s="1"/>
  <c r="G57" i="14"/>
  <c r="C57" i="14"/>
  <c r="F57" i="14" s="1"/>
  <c r="G56" i="14"/>
  <c r="C56" i="14"/>
  <c r="F56" i="14" s="1"/>
  <c r="G55" i="14"/>
  <c r="C55" i="14"/>
  <c r="F55" i="14" s="1"/>
  <c r="G54" i="14"/>
  <c r="C54" i="14"/>
  <c r="F54" i="14" s="1"/>
  <c r="G53" i="14"/>
  <c r="C53" i="14"/>
  <c r="F53" i="14" s="1"/>
  <c r="G52" i="14"/>
  <c r="F52" i="14"/>
  <c r="G51" i="14"/>
  <c r="F51" i="14"/>
  <c r="F50" i="14"/>
  <c r="G49" i="14"/>
  <c r="F49" i="14"/>
  <c r="G48" i="14"/>
  <c r="C48" i="14"/>
  <c r="F48" i="14" s="1"/>
  <c r="G47" i="14"/>
  <c r="F47" i="14"/>
  <c r="G46" i="14"/>
  <c r="F46" i="14"/>
  <c r="G45" i="14"/>
  <c r="F45" i="14"/>
  <c r="G44" i="14"/>
  <c r="F44" i="14"/>
  <c r="G43" i="14"/>
  <c r="F43" i="14"/>
  <c r="G42" i="14"/>
  <c r="F42" i="14"/>
  <c r="G41" i="14"/>
  <c r="F41" i="14"/>
  <c r="G40" i="14"/>
  <c r="C40" i="14"/>
  <c r="F40" i="14" s="1"/>
  <c r="G39" i="14"/>
  <c r="F39" i="14"/>
  <c r="C33" i="14"/>
  <c r="F33" i="14" s="1"/>
  <c r="F32" i="14"/>
  <c r="F31" i="14"/>
  <c r="E30" i="14"/>
  <c r="D30" i="14"/>
  <c r="C30" i="14"/>
  <c r="E29" i="14"/>
  <c r="D29" i="14"/>
  <c r="C29" i="14"/>
  <c r="G28" i="14"/>
  <c r="C28" i="14"/>
  <c r="G27" i="14"/>
  <c r="C27" i="14"/>
  <c r="F27" i="14" s="1"/>
  <c r="E26" i="14"/>
  <c r="E23" i="14" s="1"/>
  <c r="D26" i="14"/>
  <c r="G26" i="14" s="1"/>
  <c r="C26" i="14"/>
  <c r="C23" i="14" s="1"/>
  <c r="G25" i="14"/>
  <c r="C25" i="14"/>
  <c r="E24" i="14"/>
  <c r="D24" i="14"/>
  <c r="C24" i="14"/>
  <c r="G22" i="14"/>
  <c r="C22" i="14"/>
  <c r="F22" i="14" s="1"/>
  <c r="E21" i="14"/>
  <c r="E20" i="14" s="1"/>
  <c r="D21" i="14"/>
  <c r="D20" i="14"/>
  <c r="C19" i="14"/>
  <c r="C18" i="14" s="1"/>
  <c r="C17" i="14" s="1"/>
  <c r="E18" i="14"/>
  <c r="F18" i="14" s="1"/>
  <c r="D18" i="14"/>
  <c r="D17" i="14" s="1"/>
  <c r="C16" i="14"/>
  <c r="F16" i="14" s="1"/>
  <c r="E15" i="14"/>
  <c r="D15" i="14"/>
  <c r="F14" i="14"/>
  <c r="G13" i="14"/>
  <c r="F13" i="14"/>
  <c r="E12" i="14"/>
  <c r="D12" i="14"/>
  <c r="C12" i="14"/>
  <c r="F12" i="14" s="1"/>
  <c r="G11" i="14"/>
  <c r="C11" i="14"/>
  <c r="F11" i="14" s="1"/>
  <c r="E10" i="14"/>
  <c r="D10" i="14"/>
  <c r="F198" i="13"/>
  <c r="F197" i="13"/>
  <c r="F196" i="13"/>
  <c r="F195" i="13"/>
  <c r="F194" i="13"/>
  <c r="F193" i="13"/>
  <c r="F192" i="13"/>
  <c r="F190" i="13"/>
  <c r="F189" i="13"/>
  <c r="F188" i="13"/>
  <c r="F187" i="13"/>
  <c r="F186" i="13"/>
  <c r="F185" i="13"/>
  <c r="F184" i="13"/>
  <c r="F182" i="13"/>
  <c r="F181" i="13"/>
  <c r="F180" i="13"/>
  <c r="F179" i="13"/>
  <c r="F178" i="13"/>
  <c r="F176" i="13"/>
  <c r="F174" i="13"/>
  <c r="F173" i="13"/>
  <c r="F171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48" i="13"/>
  <c r="F147" i="13"/>
  <c r="F146" i="13"/>
  <c r="F144" i="13"/>
  <c r="F142" i="13"/>
  <c r="F137" i="13"/>
  <c r="F136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1" i="13"/>
  <c r="F120" i="13"/>
  <c r="F119" i="13"/>
  <c r="F118" i="13"/>
  <c r="F117" i="13"/>
  <c r="F116" i="13"/>
  <c r="F115" i="13"/>
  <c r="F114" i="13"/>
  <c r="F113" i="13"/>
  <c r="F110" i="13"/>
  <c r="F109" i="13"/>
  <c r="F107" i="13"/>
  <c r="F105" i="13"/>
  <c r="F104" i="13"/>
  <c r="F103" i="13"/>
  <c r="F102" i="13"/>
  <c r="F101" i="13"/>
  <c r="F100" i="13"/>
  <c r="F99" i="13"/>
  <c r="F98" i="13"/>
  <c r="F97" i="13"/>
  <c r="F95" i="13"/>
  <c r="F93" i="13"/>
  <c r="F92" i="13"/>
  <c r="F91" i="13"/>
  <c r="F90" i="13"/>
  <c r="F89" i="13"/>
  <c r="F88" i="13"/>
  <c r="F87" i="13"/>
  <c r="F85" i="13"/>
  <c r="F84" i="13"/>
  <c r="F83" i="13"/>
  <c r="F82" i="13"/>
  <c r="F81" i="13"/>
  <c r="F80" i="13"/>
  <c r="F79" i="13"/>
  <c r="F77" i="13"/>
  <c r="F76" i="13"/>
  <c r="F75" i="13"/>
  <c r="F74" i="13"/>
  <c r="F72" i="13"/>
  <c r="F71" i="13"/>
  <c r="F70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2" i="13"/>
  <c r="F50" i="13"/>
  <c r="F47" i="13"/>
  <c r="F46" i="13"/>
  <c r="F45" i="13"/>
  <c r="F41" i="13"/>
  <c r="F40" i="13"/>
  <c r="F39" i="13"/>
  <c r="F38" i="13"/>
  <c r="F37" i="13"/>
  <c r="F36" i="13"/>
  <c r="F35" i="13"/>
  <c r="F34" i="13"/>
  <c r="F31" i="13"/>
  <c r="F30" i="13"/>
  <c r="F29" i="13"/>
  <c r="F28" i="13"/>
  <c r="F27" i="13"/>
  <c r="F23" i="13"/>
  <c r="F22" i="13"/>
  <c r="F21" i="13"/>
  <c r="F16" i="13"/>
  <c r="F15" i="13"/>
  <c r="F14" i="13"/>
  <c r="F13" i="13"/>
  <c r="F12" i="13"/>
  <c r="F11" i="13"/>
  <c r="F10" i="13"/>
  <c r="F9" i="13"/>
  <c r="F8" i="13"/>
  <c r="F7" i="13"/>
  <c r="F23" i="14" l="1"/>
  <c r="F19" i="14"/>
  <c r="C21" i="14"/>
  <c r="C20" i="14" s="1"/>
  <c r="E17" i="14"/>
  <c r="F17" i="14" s="1"/>
  <c r="D23" i="14"/>
  <c r="G23" i="14" s="1"/>
  <c r="C10" i="14"/>
  <c r="F10" i="14" s="1"/>
  <c r="E9" i="14"/>
  <c r="E8" i="14" s="1"/>
  <c r="G24" i="14"/>
  <c r="F30" i="14"/>
  <c r="G12" i="14"/>
  <c r="D9" i="14"/>
  <c r="D8" i="14" s="1"/>
  <c r="D7" i="14" s="1"/>
  <c r="F20" i="14"/>
  <c r="F29" i="14"/>
  <c r="F21" i="14"/>
  <c r="C15" i="14"/>
  <c r="C9" i="14" s="1"/>
  <c r="G9" i="14"/>
  <c r="G10" i="14"/>
  <c r="G20" i="14"/>
  <c r="G21" i="14"/>
  <c r="F26" i="14"/>
  <c r="C8" i="14" l="1"/>
  <c r="C7" i="14" s="1"/>
  <c r="F9" i="14"/>
  <c r="F15" i="14"/>
  <c r="E7" i="14"/>
  <c r="G8" i="14"/>
  <c r="F8" i="14"/>
  <c r="G7" i="14" l="1"/>
  <c r="F7" i="14"/>
  <c r="F95" i="12" l="1"/>
  <c r="F10" i="12"/>
  <c r="F11" i="12"/>
  <c r="F12" i="12"/>
  <c r="F13" i="12"/>
  <c r="F14" i="12"/>
  <c r="F15" i="12"/>
  <c r="F16" i="12"/>
  <c r="F21" i="12"/>
  <c r="F22" i="12"/>
  <c r="F23" i="12"/>
  <c r="F27" i="12"/>
  <c r="F28" i="12"/>
  <c r="F29" i="12"/>
  <c r="F30" i="12"/>
  <c r="F31" i="12"/>
  <c r="F34" i="12"/>
  <c r="F35" i="12"/>
  <c r="F36" i="12"/>
  <c r="F37" i="12"/>
  <c r="F38" i="12"/>
  <c r="F39" i="12"/>
  <c r="F40" i="12"/>
  <c r="F41" i="12"/>
  <c r="F45" i="12"/>
  <c r="F46" i="12"/>
  <c r="F47" i="12"/>
  <c r="F50" i="12"/>
  <c r="F52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70" i="12"/>
  <c r="F71" i="12"/>
  <c r="F72" i="12"/>
  <c r="F74" i="12"/>
  <c r="F75" i="12"/>
  <c r="F76" i="12"/>
  <c r="F77" i="12"/>
  <c r="F79" i="12"/>
  <c r="F80" i="12"/>
  <c r="F81" i="12"/>
  <c r="F82" i="12"/>
  <c r="F83" i="12"/>
  <c r="F84" i="12"/>
  <c r="F85" i="12"/>
  <c r="F87" i="12"/>
  <c r="F88" i="12"/>
  <c r="F89" i="12"/>
  <c r="F90" i="12"/>
  <c r="F91" i="12"/>
  <c r="F92" i="12"/>
  <c r="F93" i="12"/>
  <c r="F97" i="12"/>
  <c r="F98" i="12"/>
  <c r="F99" i="12"/>
  <c r="F100" i="12"/>
  <c r="F101" i="12"/>
  <c r="F102" i="12"/>
  <c r="F103" i="12"/>
  <c r="F104" i="12"/>
  <c r="F105" i="12"/>
  <c r="F107" i="12"/>
  <c r="F109" i="12"/>
  <c r="F110" i="12"/>
  <c r="F113" i="12"/>
  <c r="F114" i="12"/>
  <c r="F115" i="12"/>
  <c r="F116" i="12"/>
  <c r="F117" i="12"/>
  <c r="F118" i="12"/>
  <c r="F119" i="12"/>
  <c r="F120" i="12"/>
  <c r="F121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6" i="12"/>
  <c r="F137" i="12"/>
  <c r="F142" i="12"/>
  <c r="F144" i="12"/>
  <c r="F146" i="12"/>
  <c r="F147" i="12"/>
  <c r="F148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71" i="12"/>
  <c r="F173" i="12"/>
  <c r="F174" i="12"/>
  <c r="F176" i="12"/>
  <c r="F178" i="12"/>
  <c r="F179" i="12"/>
  <c r="F180" i="12"/>
  <c r="F181" i="12"/>
  <c r="F182" i="12"/>
  <c r="F184" i="12"/>
  <c r="F185" i="12"/>
  <c r="F186" i="12"/>
  <c r="F187" i="12"/>
  <c r="F188" i="12"/>
  <c r="F189" i="12"/>
  <c r="F190" i="12"/>
  <c r="F192" i="12"/>
  <c r="F193" i="12"/>
  <c r="F194" i="12"/>
  <c r="F195" i="12"/>
  <c r="F196" i="12"/>
  <c r="F197" i="12"/>
  <c r="F198" i="12"/>
  <c r="F9" i="12"/>
  <c r="F8" i="12"/>
  <c r="F7" i="12"/>
  <c r="G9" i="10"/>
  <c r="G9" i="9"/>
  <c r="G9" i="8"/>
  <c r="G9" i="7"/>
  <c r="G8" i="6"/>
  <c r="G9" i="6"/>
  <c r="G10" i="6"/>
  <c r="F8" i="6"/>
  <c r="F9" i="6"/>
  <c r="G7" i="6"/>
  <c r="F7" i="6"/>
  <c r="G20" i="5"/>
  <c r="G19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C19" i="4"/>
  <c r="C16" i="4"/>
  <c r="C12" i="4"/>
  <c r="C14" i="4"/>
  <c r="C8" i="4"/>
  <c r="C21" i="4"/>
  <c r="C20" i="4"/>
  <c r="F19" i="4"/>
  <c r="C18" i="4"/>
  <c r="F18" i="4" s="1"/>
  <c r="C17" i="4"/>
  <c r="F16" i="4"/>
  <c r="C15" i="4"/>
  <c r="F15" i="4" s="1"/>
  <c r="C13" i="4"/>
  <c r="C9" i="4"/>
  <c r="E20" i="4"/>
  <c r="E16" i="4"/>
  <c r="E14" i="4"/>
  <c r="E12" i="4"/>
  <c r="E9" i="4"/>
  <c r="E8" i="4"/>
  <c r="D21" i="4"/>
  <c r="D18" i="4"/>
  <c r="D17" i="4"/>
  <c r="D15" i="4"/>
  <c r="D20" i="4"/>
  <c r="D16" i="4"/>
  <c r="G16" i="4" s="1"/>
  <c r="D14" i="4"/>
  <c r="D12" i="4"/>
  <c r="D9" i="4"/>
  <c r="D8" i="4"/>
  <c r="G8" i="4" s="1"/>
  <c r="G21" i="4"/>
  <c r="F21" i="4"/>
  <c r="G20" i="4"/>
  <c r="F20" i="4"/>
  <c r="G18" i="4"/>
  <c r="G17" i="4"/>
  <c r="F17" i="4"/>
  <c r="G15" i="4"/>
  <c r="G14" i="4"/>
  <c r="F14" i="4"/>
  <c r="G13" i="4"/>
  <c r="F13" i="4"/>
  <c r="G12" i="4"/>
  <c r="F12" i="4"/>
  <c r="G11" i="4"/>
  <c r="F11" i="4"/>
  <c r="G10" i="4"/>
  <c r="F10" i="4"/>
  <c r="G9" i="4"/>
  <c r="F9" i="4"/>
  <c r="G10" i="3"/>
  <c r="G11" i="3"/>
  <c r="G12" i="3"/>
  <c r="G13" i="3"/>
  <c r="G14" i="3"/>
  <c r="G15" i="3"/>
  <c r="G16" i="3"/>
  <c r="G17" i="3"/>
  <c r="G18" i="3"/>
  <c r="G20" i="3"/>
  <c r="G21" i="3"/>
  <c r="G22" i="3"/>
  <c r="G23" i="3"/>
  <c r="G24" i="3"/>
  <c r="G25" i="3"/>
  <c r="G26" i="3"/>
  <c r="G27" i="3"/>
  <c r="G29" i="3"/>
  <c r="G30" i="3"/>
  <c r="G31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60" i="3"/>
  <c r="G61" i="3"/>
  <c r="G62" i="3"/>
  <c r="G63" i="3"/>
  <c r="G67" i="3"/>
  <c r="G70" i="3"/>
  <c r="G71" i="3"/>
  <c r="G72" i="3"/>
  <c r="G73" i="3"/>
  <c r="G75" i="3"/>
  <c r="G76" i="3"/>
  <c r="F11" i="3"/>
  <c r="F12" i="3"/>
  <c r="F13" i="3"/>
  <c r="F14" i="3"/>
  <c r="F15" i="3"/>
  <c r="F16" i="3"/>
  <c r="F18" i="3"/>
  <c r="F19" i="3"/>
  <c r="F20" i="3"/>
  <c r="F21" i="3"/>
  <c r="F43" i="3"/>
  <c r="F48" i="3"/>
  <c r="F63" i="3"/>
  <c r="F70" i="3"/>
  <c r="F71" i="3"/>
  <c r="F73" i="3"/>
  <c r="F75" i="3"/>
  <c r="F76" i="3"/>
  <c r="C64" i="3"/>
  <c r="C74" i="3"/>
  <c r="C72" i="3"/>
  <c r="C66" i="3"/>
  <c r="C65" i="3"/>
  <c r="C67" i="3"/>
  <c r="F67" i="3" s="1"/>
  <c r="C62" i="3"/>
  <c r="C61" i="3"/>
  <c r="C59" i="3"/>
  <c r="C58" i="3"/>
  <c r="F58" i="3" s="1"/>
  <c r="C57" i="3"/>
  <c r="F57" i="3" s="1"/>
  <c r="C56" i="3"/>
  <c r="F56" i="3" s="1"/>
  <c r="C55" i="3"/>
  <c r="F55" i="3" s="1"/>
  <c r="C54" i="3"/>
  <c r="F54" i="3" s="1"/>
  <c r="C53" i="3"/>
  <c r="F53" i="3" s="1"/>
  <c r="C52" i="3"/>
  <c r="F52" i="3" s="1"/>
  <c r="C51" i="3"/>
  <c r="F51" i="3" s="1"/>
  <c r="C50" i="3"/>
  <c r="F50" i="3" s="1"/>
  <c r="C49" i="3"/>
  <c r="F49" i="3" s="1"/>
  <c r="C48" i="3"/>
  <c r="C47" i="3"/>
  <c r="C46" i="3"/>
  <c r="F46" i="3" s="1"/>
  <c r="C45" i="3"/>
  <c r="C44" i="3"/>
  <c r="F44" i="3" s="1"/>
  <c r="C42" i="3"/>
  <c r="F42" i="3" s="1"/>
  <c r="C41" i="3"/>
  <c r="F41" i="3" s="1"/>
  <c r="C40" i="3"/>
  <c r="F40" i="3" s="1"/>
  <c r="C39" i="3"/>
  <c r="F39" i="3" s="1"/>
  <c r="C38" i="3"/>
  <c r="F38" i="3" s="1"/>
  <c r="C37" i="3"/>
  <c r="F37" i="3" s="1"/>
  <c r="C36" i="3"/>
  <c r="F36" i="3" s="1"/>
  <c r="C35" i="3"/>
  <c r="F35" i="3" s="1"/>
  <c r="C34" i="3"/>
  <c r="F34" i="3" s="1"/>
  <c r="C33" i="3"/>
  <c r="F33" i="3" s="1"/>
  <c r="C32" i="3"/>
  <c r="F32" i="3" s="1"/>
  <c r="C31" i="3"/>
  <c r="C30" i="3"/>
  <c r="F30" i="3" s="1"/>
  <c r="C29" i="3"/>
  <c r="C28" i="3"/>
  <c r="F28" i="3" s="1"/>
  <c r="C27" i="3"/>
  <c r="F27" i="3" s="1"/>
  <c r="C26" i="3"/>
  <c r="F26" i="3" s="1"/>
  <c r="C25" i="3"/>
  <c r="F25" i="3" s="1"/>
  <c r="C24" i="3"/>
  <c r="F24" i="3" s="1"/>
  <c r="C23" i="3"/>
  <c r="F23" i="3" s="1"/>
  <c r="C22" i="3"/>
  <c r="F22" i="3" s="1"/>
  <c r="C17" i="3"/>
  <c r="F17" i="3" s="1"/>
  <c r="C9" i="3"/>
  <c r="F9" i="3" s="1"/>
  <c r="F8" i="3"/>
  <c r="G8" i="3"/>
  <c r="F10" i="3"/>
  <c r="G9" i="3"/>
  <c r="E31" i="2"/>
  <c r="E30" i="2" s="1"/>
  <c r="E27" i="2"/>
  <c r="E25" i="2"/>
  <c r="E22" i="2"/>
  <c r="E21" i="2" s="1"/>
  <c r="E19" i="2"/>
  <c r="E18" i="2" s="1"/>
  <c r="E16" i="2"/>
  <c r="E11" i="2"/>
  <c r="E13" i="2"/>
  <c r="D31" i="2"/>
  <c r="D30" i="2" s="1"/>
  <c r="G14" i="2"/>
  <c r="G23" i="2"/>
  <c r="G26" i="2"/>
  <c r="G28" i="2"/>
  <c r="G29" i="2"/>
  <c r="F14" i="2"/>
  <c r="F15" i="2"/>
  <c r="F32" i="2"/>
  <c r="F33" i="2"/>
  <c r="D27" i="2"/>
  <c r="D25" i="2"/>
  <c r="D24" i="2" s="1"/>
  <c r="D22" i="2"/>
  <c r="D21" i="2"/>
  <c r="D19" i="2"/>
  <c r="D18" i="2" s="1"/>
  <c r="D16" i="2"/>
  <c r="D13" i="2"/>
  <c r="D11" i="2"/>
  <c r="G13" i="2"/>
  <c r="C34" i="2"/>
  <c r="F34" i="2" s="1"/>
  <c r="C13" i="2"/>
  <c r="F13" i="2" s="1"/>
  <c r="C31" i="2"/>
  <c r="C30" i="2" s="1"/>
  <c r="C35" i="2"/>
  <c r="C29" i="2"/>
  <c r="C28" i="2"/>
  <c r="F28" i="2" s="1"/>
  <c r="C26" i="2"/>
  <c r="C25" i="2"/>
  <c r="C23" i="2"/>
  <c r="F23" i="2" s="1"/>
  <c r="C20" i="2"/>
  <c r="C19" i="2" s="1"/>
  <c r="C18" i="2" s="1"/>
  <c r="C17" i="2"/>
  <c r="C16" i="2" s="1"/>
  <c r="C12" i="2"/>
  <c r="F12" i="2" s="1"/>
  <c r="G12" i="2"/>
  <c r="G12" i="1"/>
  <c r="G9" i="1"/>
  <c r="G8" i="1"/>
  <c r="F7" i="1"/>
  <c r="D7" i="1"/>
  <c r="F8" i="4" l="1"/>
  <c r="G22" i="2"/>
  <c r="C27" i="2"/>
  <c r="C24" i="2" s="1"/>
  <c r="C22" i="2"/>
  <c r="C21" i="2" s="1"/>
  <c r="F21" i="2" s="1"/>
  <c r="G27" i="2"/>
  <c r="G21" i="2"/>
  <c r="F22" i="2"/>
  <c r="F16" i="2"/>
  <c r="G25" i="2"/>
  <c r="D10" i="2"/>
  <c r="D9" i="2" s="1"/>
  <c r="D8" i="2" s="1"/>
  <c r="F20" i="2"/>
  <c r="F17" i="2"/>
  <c r="C11" i="2"/>
  <c r="F11" i="2" s="1"/>
  <c r="F18" i="2"/>
  <c r="F30" i="2"/>
  <c r="E24" i="2"/>
  <c r="F19" i="2"/>
  <c r="E10" i="2"/>
  <c r="F31" i="2"/>
  <c r="G11" i="2"/>
  <c r="G7" i="1"/>
  <c r="H8" i="1"/>
  <c r="H9" i="1"/>
  <c r="H10" i="1"/>
  <c r="H11" i="1"/>
  <c r="H12" i="1"/>
  <c r="H7" i="1"/>
  <c r="F24" i="2" l="1"/>
  <c r="F27" i="2"/>
  <c r="G24" i="2"/>
  <c r="C10" i="2"/>
  <c r="C9" i="2" s="1"/>
  <c r="C8" i="2" s="1"/>
  <c r="E9" i="2"/>
  <c r="E8" i="2" s="1"/>
  <c r="G8" i="2"/>
  <c r="G10" i="2"/>
  <c r="G11" i="1"/>
  <c r="G10" i="1"/>
  <c r="F10" i="2" l="1"/>
  <c r="F8" i="2"/>
  <c r="F9" i="2"/>
  <c r="G9" i="2"/>
</calcChain>
</file>

<file path=xl/sharedStrings.xml><?xml version="1.0" encoding="utf-8"?>
<sst xmlns="http://schemas.openxmlformats.org/spreadsheetml/2006/main" count="1433" uniqueCount="291">
  <si>
    <t>GIMNAZIJA TITUŠA BREZOVAČKOG</t>
  </si>
  <si>
    <t>HABDELIĆEVA 1</t>
  </si>
  <si>
    <t>OIB: 65690492826</t>
  </si>
  <si>
    <t>VRSTA RASHODA / IZDATAKA</t>
  </si>
  <si>
    <t>1.</t>
  </si>
  <si>
    <t>2.</t>
  </si>
  <si>
    <t>3.</t>
  </si>
  <si>
    <t>4.</t>
  </si>
  <si>
    <t>5.</t>
  </si>
  <si>
    <t>6.</t>
  </si>
  <si>
    <t>SVEUKUPNO PRIHODI</t>
  </si>
  <si>
    <t>6</t>
  </si>
  <si>
    <t>Prihodi poslovanja</t>
  </si>
  <si>
    <t>9</t>
  </si>
  <si>
    <t>Vlastiti izvori</t>
  </si>
  <si>
    <t>SVEUKUPNO RASHODI</t>
  </si>
  <si>
    <t>3</t>
  </si>
  <si>
    <t>Rashodi poslovanja</t>
  </si>
  <si>
    <t>4</t>
  </si>
  <si>
    <t>Rashodi za nabavu nefinancijske imovine</t>
  </si>
  <si>
    <t>Indeks ostvarenja 2022 - 2023</t>
  </si>
  <si>
    <t>Indeks ostvarenja i plana za 2023</t>
  </si>
  <si>
    <t>Višak prihoda</t>
  </si>
  <si>
    <t>Prihodi od nadležnog proračuna za financirane rashoda za nabavu nefinancijske imovine</t>
  </si>
  <si>
    <t>Prihodi od nadležnog proračuna za financiranje rashoda poslovanja</t>
  </si>
  <si>
    <t>Prihodi iz nadležnog proračuna za financiranje redovne djelatnosti proračunskih korisnika</t>
  </si>
  <si>
    <t>Prihodi iz nadležnog proračuna i od HZZO-a temeljem ugovornih obveza</t>
  </si>
  <si>
    <t>Kapitalne donacije</t>
  </si>
  <si>
    <t>6632</t>
  </si>
  <si>
    <t>Tekuće donacije</t>
  </si>
  <si>
    <t>6631</t>
  </si>
  <si>
    <t>Donacije od pravnih i fizičkih osoba izvan općeg proračuna i povrat donacija po protestiranim jamst</t>
  </si>
  <si>
    <t>663</t>
  </si>
  <si>
    <t>Prihodi od pruženih usluga</t>
  </si>
  <si>
    <t>6615</t>
  </si>
  <si>
    <t>Prihodi od prodaje proizvoda i robe te pruženih usluga</t>
  </si>
  <si>
    <t>661</t>
  </si>
  <si>
    <t>Prihodi od prodaje proizvoda i robe te pruženih usluga, prihodi od donacija i povrati po protestira</t>
  </si>
  <si>
    <t>66</t>
  </si>
  <si>
    <t>Ostali nespomenuti prihodi</t>
  </si>
  <si>
    <t>6526</t>
  </si>
  <si>
    <t>Prihodi po posebnim propisima</t>
  </si>
  <si>
    <t>652</t>
  </si>
  <si>
    <t>Prihodi od upravnih i administrativnih pristojbi, pristojbi po posebnim propisima i naknada</t>
  </si>
  <si>
    <t>65</t>
  </si>
  <si>
    <t>Kamate na oročena sredstva i depozite po viđenju</t>
  </si>
  <si>
    <t>6413</t>
  </si>
  <si>
    <t>Prihodi od financijske imovine</t>
  </si>
  <si>
    <t>641</t>
  </si>
  <si>
    <t>Prihodi od imovine</t>
  </si>
  <si>
    <t>64</t>
  </si>
  <si>
    <t>Tekuće pomoći temeljem prijenosa EU sredstava</t>
  </si>
  <si>
    <t>6381</t>
  </si>
  <si>
    <t>Pomoći temeljem prijenosa EU sredstava</t>
  </si>
  <si>
    <t>638</t>
  </si>
  <si>
    <t>Kapitalne pomoći proračunskim korisnicima iz proračuna koji im nije nadležan</t>
  </si>
  <si>
    <t>6362</t>
  </si>
  <si>
    <t>Tekuće pomoći proračunskim korisnicima iz proračuna koji im nije nadležan</t>
  </si>
  <si>
    <t>6361</t>
  </si>
  <si>
    <t>Pomoći proračunskim korisnicima iz proračuna koji im nije nadležan</t>
  </si>
  <si>
    <t>636</t>
  </si>
  <si>
    <t>Tekuće pomoći od izvanproračunskih korisnika</t>
  </si>
  <si>
    <t>6341</t>
  </si>
  <si>
    <t>Pomoći od izvanproračunskih korisnika</t>
  </si>
  <si>
    <t>634</t>
  </si>
  <si>
    <t>Pomoći iz inozemstva i od subjekata unutar općeg proračuna</t>
  </si>
  <si>
    <t>63</t>
  </si>
  <si>
    <t>Knjige</t>
  </si>
  <si>
    <t>4241</t>
  </si>
  <si>
    <t>Knjige, umjetnička djela i ostale izložbene vrijednosti</t>
  </si>
  <si>
    <t>424</t>
  </si>
  <si>
    <t>Uređaji, strojevi i oprema za ostale namjene</t>
  </si>
  <si>
    <t>4227</t>
  </si>
  <si>
    <t>Sportska i glazbena oprema</t>
  </si>
  <si>
    <t>4226</t>
  </si>
  <si>
    <t>Oprema za održavanje i zaštitu</t>
  </si>
  <si>
    <t>4223</t>
  </si>
  <si>
    <t>Uredska oprema i namještaj</t>
  </si>
  <si>
    <t>4221</t>
  </si>
  <si>
    <t>Postrojenja i oprema</t>
  </si>
  <si>
    <t>422</t>
  </si>
  <si>
    <t>Poslovni objekti</t>
  </si>
  <si>
    <t>4212</t>
  </si>
  <si>
    <t>Građevinski objekti</t>
  </si>
  <si>
    <t>421</t>
  </si>
  <si>
    <t>Rashodi za nabavu proizvedene dugotrajne imovine</t>
  </si>
  <si>
    <t>42</t>
  </si>
  <si>
    <t>Licence</t>
  </si>
  <si>
    <t>4123</t>
  </si>
  <si>
    <t>Nematerijalna imovina</t>
  </si>
  <si>
    <t>412</t>
  </si>
  <si>
    <t>Rashodi za nabavu neproizvedene dugotrajne imovine</t>
  </si>
  <si>
    <t>41</t>
  </si>
  <si>
    <t>Tekuće donacije u naravi</t>
  </si>
  <si>
    <t>3812</t>
  </si>
  <si>
    <t>381</t>
  </si>
  <si>
    <t>Ostali rashodi</t>
  </si>
  <si>
    <t>38</t>
  </si>
  <si>
    <t>Naknade građanima i kućanstvima u naravi</t>
  </si>
  <si>
    <t>3722</t>
  </si>
  <si>
    <t>Naknade građanima i kućanstvima u novcu</t>
  </si>
  <si>
    <t>3721</t>
  </si>
  <si>
    <t>Ostale naknade građanima i kućanstvima iz proračuna</t>
  </si>
  <si>
    <t>372</t>
  </si>
  <si>
    <t>Naknade građanima i kućanstvima na temelju osiguranja i druge naknade</t>
  </si>
  <si>
    <t>37</t>
  </si>
  <si>
    <t>Ostali nespomenuti financijski rashodi</t>
  </si>
  <si>
    <t>3434</t>
  </si>
  <si>
    <t>Zatezne kamate</t>
  </si>
  <si>
    <t>3433</t>
  </si>
  <si>
    <t>Bankarske usluge i usluge platnog prometa</t>
  </si>
  <si>
    <t>3431</t>
  </si>
  <si>
    <t>Ostali financijski rashodi</t>
  </si>
  <si>
    <t>343</t>
  </si>
  <si>
    <t>Financijski rashodi</t>
  </si>
  <si>
    <t>34</t>
  </si>
  <si>
    <t>Ostali nespomenuti rashodi poslovanja</t>
  </si>
  <si>
    <t>3299</t>
  </si>
  <si>
    <t>Troškovi sudskih postupaka</t>
  </si>
  <si>
    <t>3296</t>
  </si>
  <si>
    <t>Pristojbe i naknade</t>
  </si>
  <si>
    <t>3295</t>
  </si>
  <si>
    <t>Članarine i norme</t>
  </si>
  <si>
    <t>3294</t>
  </si>
  <si>
    <t>Reprezentacija</t>
  </si>
  <si>
    <t>3293</t>
  </si>
  <si>
    <t>Premije osiguranja</t>
  </si>
  <si>
    <t>3292</t>
  </si>
  <si>
    <t>Naknade za rad predstavničkih i izvršnih tijela, povjerenstava i slično</t>
  </si>
  <si>
    <t>3291</t>
  </si>
  <si>
    <t>329</t>
  </si>
  <si>
    <t>Ostale usluge</t>
  </si>
  <si>
    <t>3239</t>
  </si>
  <si>
    <t>Računalne usluge</t>
  </si>
  <si>
    <t>3238</t>
  </si>
  <si>
    <t>Intelektualne i osobne usluge</t>
  </si>
  <si>
    <t>3237</t>
  </si>
  <si>
    <t>Zdravstvene i veterinarske usluge</t>
  </si>
  <si>
    <t>3236</t>
  </si>
  <si>
    <t>Zakupnine i najamnine</t>
  </si>
  <si>
    <t>3235</t>
  </si>
  <si>
    <t>Komunalne usluge</t>
  </si>
  <si>
    <t>3234</t>
  </si>
  <si>
    <t>Usluge promidžbe i informiranja</t>
  </si>
  <si>
    <t>3233</t>
  </si>
  <si>
    <t>Usluge tekućeg i investicijskog održavanja</t>
  </si>
  <si>
    <t>3232</t>
  </si>
  <si>
    <t>Usluge telefona, pošte i prijevoza</t>
  </si>
  <si>
    <t>3231</t>
  </si>
  <si>
    <t>Rashodi za usluge</t>
  </si>
  <si>
    <t>323</t>
  </si>
  <si>
    <t>Službena, radna i zaštitna odjeća i obuća</t>
  </si>
  <si>
    <t>3227</t>
  </si>
  <si>
    <t>Sitni inventar i auto gume</t>
  </si>
  <si>
    <t>3225</t>
  </si>
  <si>
    <t>Materijal i dijelovi za tekuće i investicijsko održavanje</t>
  </si>
  <si>
    <t>3224</t>
  </si>
  <si>
    <t>Energija</t>
  </si>
  <si>
    <t>3223</t>
  </si>
  <si>
    <t>Materijal i sirovine</t>
  </si>
  <si>
    <t>3222</t>
  </si>
  <si>
    <t>Uredski materijal i ostali materijalni rashodi</t>
  </si>
  <si>
    <t>3221</t>
  </si>
  <si>
    <t>Rashodi za materijal i energiju</t>
  </si>
  <si>
    <t>322</t>
  </si>
  <si>
    <t>Ostale naknade troškova zaposlenima</t>
  </si>
  <si>
    <t>3214</t>
  </si>
  <si>
    <t>Stručno usavršavanje zaposlenika</t>
  </si>
  <si>
    <t>3213</t>
  </si>
  <si>
    <t>Naknade za prijevoz, za rad na terenu i odvojeni život</t>
  </si>
  <si>
    <t>3212</t>
  </si>
  <si>
    <t>Službena putovanja</t>
  </si>
  <si>
    <t>3211</t>
  </si>
  <si>
    <t>Naknade troškova zaposlenima</t>
  </si>
  <si>
    <t>321</t>
  </si>
  <si>
    <t>Materijalni rashodi</t>
  </si>
  <si>
    <t>32</t>
  </si>
  <si>
    <t>Doprinosi za obvezno zdravstveno osiguranje</t>
  </si>
  <si>
    <t>3132</t>
  </si>
  <si>
    <t>Doprinosi na plaće</t>
  </si>
  <si>
    <t>313</t>
  </si>
  <si>
    <t>Ostali rashodi za zaposlene</t>
  </si>
  <si>
    <t>3121</t>
  </si>
  <si>
    <t>312</t>
  </si>
  <si>
    <t>Plaće za posebne uvjete rada</t>
  </si>
  <si>
    <t>3114</t>
  </si>
  <si>
    <t>Plaće za prekovremeni rad</t>
  </si>
  <si>
    <t>3113</t>
  </si>
  <si>
    <t>Plaće za redovan rad</t>
  </si>
  <si>
    <t>3111</t>
  </si>
  <si>
    <t>Plaće (Bruto)</t>
  </si>
  <si>
    <t>311</t>
  </si>
  <si>
    <t>Rashodi za zaposlene</t>
  </si>
  <si>
    <t>31</t>
  </si>
  <si>
    <t>VRSTA PRIHODA / PRIMITAKA</t>
  </si>
  <si>
    <t>3133</t>
  </si>
  <si>
    <t>Doprinosi za obvezno osiguranje u slučaju nezaposlenosti</t>
  </si>
  <si>
    <t>DONACIJE</t>
  </si>
  <si>
    <t>Izvor 6.1.</t>
  </si>
  <si>
    <t>Izvor 6.</t>
  </si>
  <si>
    <t>POMOĆI TEMELJEM PRIJENOSA EU SREDSTAVA</t>
  </si>
  <si>
    <t>Izvor 5.6.</t>
  </si>
  <si>
    <t>POMOĆI OD IZVANPRORAČUNSKIH KORISNIKA</t>
  </si>
  <si>
    <t>Izvor 5.5.</t>
  </si>
  <si>
    <t>POMOĆI IZ DRUGIH PRORAČUNA</t>
  </si>
  <si>
    <t>Izvor 5.2.</t>
  </si>
  <si>
    <t>POMOĆI</t>
  </si>
  <si>
    <t>Izvor 5.</t>
  </si>
  <si>
    <t>OSTALI PRIHODI ZA POSEBNE NAMJENE</t>
  </si>
  <si>
    <t>Izvor 4.3.</t>
  </si>
  <si>
    <t>PRIHODI ZA POSEBNE NAMJENE</t>
  </si>
  <si>
    <t>Izvor 4.</t>
  </si>
  <si>
    <t>VLASTITI PRIHODI</t>
  </si>
  <si>
    <t>Izvor 3.1.</t>
  </si>
  <si>
    <t>Izvor 3.</t>
  </si>
  <si>
    <t>Izvor 1.</t>
  </si>
  <si>
    <t xml:space="preserve">Izvor 1.1. </t>
  </si>
  <si>
    <t>OPĆI PRIHODI</t>
  </si>
  <si>
    <t>Izvor 1.2.</t>
  </si>
  <si>
    <t>OPĆI PRIHODI - DECENTRALIZIRANA SREDSTVA</t>
  </si>
  <si>
    <t>IZVORNI PLAN/REBALANS 2023</t>
  </si>
  <si>
    <t>Izvršenje 31.12.2022.</t>
  </si>
  <si>
    <t>Izvršenje 31.12.2023.</t>
  </si>
  <si>
    <t>OPĆI PRIHODI I PRIMICI-DECENTRALIZIRANA SREDSTVA</t>
  </si>
  <si>
    <t>OPĆI PRIHODI I PRIMICI</t>
  </si>
  <si>
    <t>Izvor 1.1.</t>
  </si>
  <si>
    <t>Funkcijska 09</t>
  </si>
  <si>
    <t>Obrazovanje</t>
  </si>
  <si>
    <t>Funkcijska 092</t>
  </si>
  <si>
    <t>Srednjoškolsko  obrazovanje</t>
  </si>
  <si>
    <t>ODRŽAVANJE I OPREMANJE USTANOVA SREDNJEG ŠKOLSTVA I UČENIČKIH DOMOVA</t>
  </si>
  <si>
    <t>Aktivnost K410901</t>
  </si>
  <si>
    <t>REDOVNA DJELATNOST PRORAČUNSKIH KORISNIKA</t>
  </si>
  <si>
    <t>Aktivnost A410901</t>
  </si>
  <si>
    <t>DJELATNOST USTANOVA SREDNJEG ŠKOLSTVA I UČENIČKIH DOMOVA</t>
  </si>
  <si>
    <t>Program 4109</t>
  </si>
  <si>
    <t>BESPLATNE MENSTRUALNE POTREPŠTINE</t>
  </si>
  <si>
    <t>Aktivnost T410905</t>
  </si>
  <si>
    <t>SUFINANCIRANJE PROJEKATA PRIJAVLJENIH NA NATJEČAJE EUROPSKIH FONDOVA ILI PARTNERSTVA ZA EU FONDOVE</t>
  </si>
  <si>
    <t>Aktivnost T410902</t>
  </si>
  <si>
    <t>GRAĐANSKI ODGOJ I ŠKOLA I ZAJEDNICA</t>
  </si>
  <si>
    <t>Aktivnost A410907</t>
  </si>
  <si>
    <t>NABAVA UDŽBENIKA</t>
  </si>
  <si>
    <t>Aktivnost A410905</t>
  </si>
  <si>
    <t>IZVANNASTAVNE I OSTALE AKTIVNOSTI</t>
  </si>
  <si>
    <t>Aktivnost A410902</t>
  </si>
  <si>
    <t>Proračunski korisnik 009       04        16385</t>
  </si>
  <si>
    <t>USTANOVE U SREDNJOŠKOLSKOM OBRAZOVANJU</t>
  </si>
  <si>
    <t>Glava 009       04</t>
  </si>
  <si>
    <t>GRADSKI URED ZA OBRAZOVANJE, SPORT I MLADE</t>
  </si>
  <si>
    <t>Razdjel 009</t>
  </si>
  <si>
    <t>Posebni dio - programska klasifikacija</t>
  </si>
  <si>
    <t>Opći dio - sažetak</t>
  </si>
  <si>
    <t>Opći dio - prihodi prema ekonomskoj klasifikaciji</t>
  </si>
  <si>
    <t>Opći dio - rashodi prema ekonomskoj klasifikaciji</t>
  </si>
  <si>
    <t>Opći dio - prihodi prema izvorima financiranja</t>
  </si>
  <si>
    <t>Opći dio - rashodi prema izvorima financiranja</t>
  </si>
  <si>
    <t>Opći dio - rashodi prema funkcijskoj klasifikaciji</t>
  </si>
  <si>
    <t>Opći dio - primici prema ekonomskoj klasifikaciji</t>
  </si>
  <si>
    <t>Opći dio - izdaci prema ekonomskoj klasifikaciji</t>
  </si>
  <si>
    <t>Opći dio - primici prema izvorima financiranja</t>
  </si>
  <si>
    <t>Opći dio - izdaci prema izvorima financiranja</t>
  </si>
  <si>
    <t>Obrazloženje - opći dio</t>
  </si>
  <si>
    <t>Obrazloženje - posebni dio</t>
  </si>
  <si>
    <t>U planiranom višku prihoda su sredstva od donacije Kineskog velepostanstva u RH, druga isplata sredstava</t>
  </si>
  <si>
    <t>od projekta Erasmus +, sredstva za radionice talijanskog jezika, sredstva za plaću pripravnice putem HZZ mjere,</t>
  </si>
  <si>
    <t xml:space="preserve">sredstva za troškove energenata koja se u dogovoru s Gradskim uredom za obrazovanje, sport i mlade prenose u narednu godinu </t>
  </si>
  <si>
    <t>Povećan broj izvanučioničkih nastava</t>
  </si>
  <si>
    <t>Troškovi nabave videonadzora, protuprovalnog sustava, rekonstrukcije plinskog priključka, montaže plinskih svjetiljki, sustava tehničke zaštite i dr</t>
  </si>
  <si>
    <t>Troškovi selidbe u obnovljenu školsku zgradu</t>
  </si>
  <si>
    <t>Troškovi obračuna kopija i najma fotokopirnih aparata</t>
  </si>
  <si>
    <t>Troškovi revizije izvedbenog projekta, arheološki radovi u atriju</t>
  </si>
  <si>
    <t>Troškovi revizije izvedbenog projekta, arheološki radovi u atriju, radionice talijanskog jezika i naknade stručnjaku za tehničku podršku.</t>
  </si>
  <si>
    <t>Troškovi tiskanja godišnjaka</t>
  </si>
  <si>
    <t>Radna odjeća i obuća za profesorice TZK, spremačice i domara</t>
  </si>
  <si>
    <t>Troškovi nabave opreme za dvoranu TZK</t>
  </si>
  <si>
    <t>Radne bilježnice za učenike</t>
  </si>
  <si>
    <t>Nagrada Balthazar dodijeljena je jednoj učenici i profesorici</t>
  </si>
  <si>
    <t>Na županijskom natjecanju iz filozofije i logike sudjelovalo je 180 učenika</t>
  </si>
  <si>
    <t>tako da ciljana vrijednost od 5 učenika nije ostvarena</t>
  </si>
  <si>
    <t>tako da je ciljana vrijednost od 155 učenika ostvarena</t>
  </si>
  <si>
    <t>Tijekom travnja 2023. godine polaznica mjere pripravništa je otišla na rodiljni dopust tako</t>
  </si>
  <si>
    <t>da su sredstva za isplatu plaće i materijalnih prava ostala dijelomično realizirana</t>
  </si>
  <si>
    <t>Sredstva koja prikupljena za Svjetsko školsko prvenstvo u odbojci na pijesku u Izraelu</t>
  </si>
  <si>
    <t>gdje je nastupila školska ekipa i svi troškovi su financirani putem donacija</t>
  </si>
  <si>
    <t>fizičkih i pravnih osoba</t>
  </si>
  <si>
    <t>Sredstva od druge isplate projekta Erasmus + Connecting through heritage</t>
  </si>
  <si>
    <t>koja će biti utrošena u drugoj polovici godine</t>
  </si>
  <si>
    <t>Nabava novih udžbenika iz povijesti</t>
  </si>
  <si>
    <t>Osiguranje učenika</t>
  </si>
  <si>
    <t>Povećana potreba za nabavom higijenskih potrepština i sredstava za čišćenje od planirane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</si>
</sst>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_-* #,##0.00\ [$€-41A]_-;\-* #,##0.00\ [$€-41A]_-;_-* &quot;-&quot;??\ [$€-41A]_-;_-@_-"/>
  </numFmts>
  <fonts count="30" x14ac:knownFonts="1">
    <font>
      <sz val="10"/>
      <name val="Arial"/>
    </font>
    <font>
      <sz val="10"/>
      <color indexed="8"/>
      <name val="Arial"/>
      <charset val="238"/>
    </font>
    <font>
      <sz val="9"/>
      <color indexed="10"/>
      <name val="Tahoma"/>
      <charset val="238"/>
    </font>
    <font>
      <sz val="8"/>
      <color indexed="12"/>
      <name val="Arial"/>
      <charset val="238"/>
    </font>
    <font>
      <sz val="8"/>
      <color indexed="13"/>
      <name val="Arial"/>
      <charset val="238"/>
    </font>
    <font>
      <sz val="8"/>
      <color indexed="13"/>
      <name val="Arial"/>
      <family val="2"/>
    </font>
    <font>
      <sz val="9"/>
      <color indexed="10"/>
      <name val="Tahoma"/>
      <family val="2"/>
    </font>
    <font>
      <sz val="8"/>
      <color indexed="12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.95"/>
      <color indexed="8"/>
      <name val="Arial"/>
      <family val="2"/>
    </font>
    <font>
      <sz val="10"/>
      <color indexed="8"/>
      <name val="Arial"/>
      <family val="2"/>
    </font>
    <font>
      <sz val="8"/>
      <color theme="0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9"/>
      <name val="Arial"/>
      <family val="2"/>
      <charset val="238"/>
    </font>
    <font>
      <sz val="10"/>
      <name val="Tahoma"/>
      <family val="2"/>
    </font>
    <font>
      <sz val="10"/>
      <color theme="0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8"/>
      <color theme="0"/>
      <name val="Arial"/>
      <family val="2"/>
    </font>
    <font>
      <sz val="10"/>
      <color rgb="FF000000"/>
      <name val="Arial"/>
      <family val="2"/>
    </font>
    <font>
      <sz val="9"/>
      <color rgb="FFFFFFFF"/>
      <name val="Tahoma"/>
      <family val="2"/>
    </font>
    <font>
      <sz val="9"/>
      <color rgb="FFFFFFFF"/>
      <name val="Tahoma"/>
      <family val="2"/>
      <charset val="238"/>
    </font>
    <font>
      <sz val="9"/>
      <color rgb="FFFFFFFF"/>
      <name val="Arial"/>
      <family val="2"/>
      <charset val="238"/>
    </font>
    <font>
      <sz val="9"/>
      <color theme="0"/>
      <name val="Tahom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5757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CE"/>
        <bgColor rgb="FF000000"/>
      </patternFill>
    </fill>
    <fill>
      <patternFill patternType="solid">
        <fgColor rgb="FF3535FF"/>
        <bgColor rgb="FF000000"/>
      </patternFill>
    </fill>
    <fill>
      <patternFill patternType="solid">
        <fgColor rgb="FFFEDE01"/>
        <bgColor rgb="FF000000"/>
      </patternFill>
    </fill>
    <fill>
      <patternFill patternType="solid">
        <fgColor rgb="FFFFEE75"/>
        <bgColor rgb="FF000000"/>
      </patternFill>
    </fill>
    <fill>
      <patternFill patternType="solid">
        <fgColor rgb="FFC1C1FF"/>
        <bgColor rgb="FF000000"/>
      </patternFill>
    </fill>
    <fill>
      <patternFill patternType="solid">
        <fgColor rgb="FFE1E1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1">
    <xf numFmtId="0" fontId="0" fillId="0" borderId="0" xfId="0"/>
    <xf numFmtId="0" fontId="3" fillId="3" borderId="1" xfId="0" applyFont="1" applyFill="1" applyBorder="1" applyAlignment="1" applyProtection="1">
      <alignment vertical="center" wrapText="1" readingOrder="1"/>
      <protection locked="0"/>
    </xf>
    <xf numFmtId="0" fontId="4" fillId="4" borderId="1" xfId="0" applyFont="1" applyFill="1" applyBorder="1" applyAlignment="1" applyProtection="1">
      <alignment vertical="center" wrapText="1" readingOrder="1"/>
      <protection locked="0"/>
    </xf>
    <xf numFmtId="165" fontId="3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4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2" fontId="9" fillId="6" borderId="1" xfId="0" applyNumberFormat="1" applyFont="1" applyFill="1" applyBorder="1"/>
    <xf numFmtId="2" fontId="10" fillId="0" borderId="1" xfId="0" applyNumberFormat="1" applyFont="1" applyBorder="1"/>
    <xf numFmtId="0" fontId="10" fillId="0" borderId="0" xfId="0" applyFont="1"/>
    <xf numFmtId="0" fontId="10" fillId="0" borderId="0" xfId="1"/>
    <xf numFmtId="0" fontId="12" fillId="0" borderId="1" xfId="1" applyFont="1" applyBorder="1" applyAlignment="1">
      <alignment horizontal="left"/>
    </xf>
    <xf numFmtId="0" fontId="5" fillId="4" borderId="1" xfId="1" applyFont="1" applyFill="1" applyBorder="1" applyAlignment="1" applyProtection="1">
      <alignment horizontal="left" vertical="center" wrapText="1" readingOrder="1"/>
      <protection locked="0"/>
    </xf>
    <xf numFmtId="0" fontId="14" fillId="0" borderId="0" xfId="1" applyFont="1" applyAlignment="1" applyProtection="1">
      <alignment vertical="top" readingOrder="1"/>
      <protection locked="0"/>
    </xf>
    <xf numFmtId="0" fontId="10" fillId="0" borderId="1" xfId="1" applyBorder="1"/>
    <xf numFmtId="0" fontId="6" fillId="2" borderId="1" xfId="1" applyFont="1" applyFill="1" applyBorder="1" applyAlignment="1" applyProtection="1">
      <alignment horizontal="center" vertical="center" readingOrder="1"/>
      <protection locked="0"/>
    </xf>
    <xf numFmtId="0" fontId="6" fillId="2" borderId="1" xfId="1" applyFont="1" applyFill="1" applyBorder="1" applyAlignment="1" applyProtection="1">
      <alignment horizontal="center" vertical="center" wrapText="1" readingOrder="1"/>
      <protection locked="0"/>
    </xf>
    <xf numFmtId="0" fontId="7" fillId="3" borderId="1" xfId="1" applyFont="1" applyFill="1" applyBorder="1" applyAlignment="1" applyProtection="1">
      <alignment vertical="center" readingOrder="1"/>
      <protection locked="0"/>
    </xf>
    <xf numFmtId="0" fontId="5" fillId="4" borderId="1" xfId="1" applyFont="1" applyFill="1" applyBorder="1" applyAlignment="1" applyProtection="1">
      <alignment vertical="center" readingOrder="1"/>
      <protection locked="0"/>
    </xf>
    <xf numFmtId="165" fontId="5" fillId="4" borderId="1" xfId="1" applyNumberFormat="1" applyFont="1" applyFill="1" applyBorder="1" applyAlignment="1" applyProtection="1">
      <alignment horizontal="right" vertical="center" readingOrder="1"/>
      <protection locked="0"/>
    </xf>
    <xf numFmtId="165" fontId="5" fillId="4" borderId="1" xfId="1" applyNumberFormat="1" applyFont="1" applyFill="1" applyBorder="1" applyAlignment="1" applyProtection="1">
      <alignment horizontal="right" vertical="center" wrapText="1" readingOrder="1"/>
      <protection locked="0"/>
    </xf>
    <xf numFmtId="165" fontId="12" fillId="0" borderId="1" xfId="1" applyNumberFormat="1" applyFont="1" applyBorder="1" applyAlignment="1">
      <alignment horizontal="right"/>
    </xf>
    <xf numFmtId="165" fontId="10" fillId="0" borderId="1" xfId="1" applyNumberFormat="1" applyBorder="1"/>
    <xf numFmtId="165" fontId="12" fillId="0" borderId="1" xfId="1" applyNumberFormat="1" applyFont="1" applyBorder="1"/>
    <xf numFmtId="0" fontId="12" fillId="0" borderId="1" xfId="1" applyFont="1" applyBorder="1"/>
    <xf numFmtId="165" fontId="10" fillId="0" borderId="0" xfId="1" applyNumberFormat="1"/>
    <xf numFmtId="165" fontId="15" fillId="7" borderId="1" xfId="1" applyNumberFormat="1" applyFont="1" applyFill="1" applyBorder="1"/>
    <xf numFmtId="164" fontId="5" fillId="4" borderId="0" xfId="1" applyNumberFormat="1" applyFont="1" applyFill="1" applyAlignment="1" applyProtection="1">
      <alignment horizontal="right" vertical="center" wrapText="1" readingOrder="1"/>
      <protection locked="0"/>
    </xf>
    <xf numFmtId="2" fontId="11" fillId="0" borderId="0" xfId="1" applyNumberFormat="1" applyFont="1" applyAlignment="1" applyProtection="1">
      <alignment horizontal="right" vertical="center" wrapText="1" readingOrder="1"/>
      <protection locked="0"/>
    </xf>
    <xf numFmtId="2" fontId="11" fillId="0" borderId="0" xfId="1" applyNumberFormat="1" applyFont="1"/>
    <xf numFmtId="164" fontId="12" fillId="0" borderId="0" xfId="1" applyNumberFormat="1" applyFont="1" applyAlignment="1">
      <alignment horizontal="right"/>
    </xf>
    <xf numFmtId="0" fontId="14" fillId="0" borderId="0" xfId="1" applyFont="1" applyAlignment="1" applyProtection="1">
      <alignment vertical="top" wrapText="1" readingOrder="1"/>
      <protection locked="0"/>
    </xf>
    <xf numFmtId="0" fontId="7" fillId="3" borderId="1" xfId="1" applyFont="1" applyFill="1" applyBorder="1" applyAlignment="1" applyProtection="1">
      <alignment vertical="center" wrapText="1" readingOrder="1"/>
      <protection locked="0"/>
    </xf>
    <xf numFmtId="0" fontId="5" fillId="4" borderId="1" xfId="1" applyFont="1" applyFill="1" applyBorder="1" applyAlignment="1" applyProtection="1">
      <alignment vertical="center" wrapText="1" readingOrder="1"/>
      <protection locked="0"/>
    </xf>
    <xf numFmtId="0" fontId="17" fillId="9" borderId="0" xfId="0" applyFont="1" applyFill="1" applyAlignment="1" applyProtection="1">
      <alignment vertical="center" wrapText="1" readingOrder="1"/>
      <protection locked="0"/>
    </xf>
    <xf numFmtId="165" fontId="7" fillId="3" borderId="1" xfId="1" applyNumberFormat="1" applyFont="1" applyFill="1" applyBorder="1" applyAlignment="1" applyProtection="1">
      <alignment horizontal="right" vertical="center" wrapText="1" readingOrder="1"/>
      <protection locked="0"/>
    </xf>
    <xf numFmtId="165" fontId="17" fillId="9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5" fillId="4" borderId="5" xfId="1" applyNumberFormat="1" applyFont="1" applyFill="1" applyBorder="1" applyAlignment="1" applyProtection="1">
      <alignment horizontal="right" vertical="center" wrapText="1" readingOrder="1"/>
      <protection locked="0"/>
    </xf>
    <xf numFmtId="165" fontId="5" fillId="4" borderId="6" xfId="1" applyNumberFormat="1" applyFont="1" applyFill="1" applyBorder="1" applyAlignment="1" applyProtection="1">
      <alignment horizontal="right" vertical="center" wrapText="1" readingOrder="1"/>
      <protection locked="0"/>
    </xf>
    <xf numFmtId="165" fontId="12" fillId="0" borderId="1" xfId="0" applyNumberFormat="1" applyFont="1" applyBorder="1"/>
    <xf numFmtId="0" fontId="17" fillId="9" borderId="1" xfId="0" applyFont="1" applyFill="1" applyBorder="1" applyAlignment="1" applyProtection="1">
      <alignment vertical="center" wrapText="1" readingOrder="1"/>
      <protection locked="0"/>
    </xf>
    <xf numFmtId="0" fontId="7" fillId="3" borderId="2" xfId="1" applyFont="1" applyFill="1" applyBorder="1" applyAlignment="1" applyProtection="1">
      <alignment vertical="center" wrapText="1" readingOrder="1"/>
      <protection locked="0"/>
    </xf>
    <xf numFmtId="0" fontId="5" fillId="4" borderId="2" xfId="1" applyFont="1" applyFill="1" applyBorder="1" applyAlignment="1" applyProtection="1">
      <alignment vertical="center" wrapText="1" readingOrder="1"/>
      <protection locked="0"/>
    </xf>
    <xf numFmtId="0" fontId="11" fillId="0" borderId="0" xfId="1" applyFont="1"/>
    <xf numFmtId="0" fontId="18" fillId="0" borderId="1" xfId="1" applyFont="1" applyBorder="1" applyAlignment="1" applyProtection="1">
      <alignment vertical="center" wrapText="1" readingOrder="1"/>
      <protection locked="0"/>
    </xf>
    <xf numFmtId="0" fontId="18" fillId="0" borderId="1" xfId="0" applyFont="1" applyBorder="1" applyAlignment="1" applyProtection="1">
      <alignment vertical="top" wrapText="1" readingOrder="1"/>
      <protection locked="0"/>
    </xf>
    <xf numFmtId="0" fontId="8" fillId="5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 wrapText="1"/>
    </xf>
    <xf numFmtId="0" fontId="21" fillId="5" borderId="1" xfId="0" applyFont="1" applyFill="1" applyBorder="1" applyAlignment="1">
      <alignment wrapText="1"/>
    </xf>
    <xf numFmtId="2" fontId="10" fillId="0" borderId="0" xfId="0" applyNumberFormat="1" applyFont="1"/>
    <xf numFmtId="0" fontId="23" fillId="5" borderId="1" xfId="0" applyFont="1" applyFill="1" applyBorder="1" applyAlignment="1">
      <alignment horizontal="center" wrapText="1"/>
    </xf>
    <xf numFmtId="0" fontId="23" fillId="5" borderId="1" xfId="0" applyFont="1" applyFill="1" applyBorder="1" applyAlignment="1">
      <alignment wrapText="1"/>
    </xf>
    <xf numFmtId="165" fontId="18" fillId="0" borderId="1" xfId="1" applyNumberFormat="1" applyFont="1" applyBorder="1" applyAlignment="1" applyProtection="1">
      <alignment vertical="center" wrapText="1" readingOrder="1"/>
      <protection locked="0"/>
    </xf>
    <xf numFmtId="165" fontId="18" fillId="0" borderId="1" xfId="1" applyNumberFormat="1" applyFont="1" applyBorder="1" applyAlignment="1" applyProtection="1">
      <alignment horizontal="right" vertical="center" wrapText="1" readingOrder="1"/>
      <protection locked="0"/>
    </xf>
    <xf numFmtId="165" fontId="18" fillId="0" borderId="1" xfId="0" applyNumberFormat="1" applyFont="1" applyBorder="1" applyAlignment="1" applyProtection="1">
      <alignment vertical="top" wrapText="1" readingOrder="1"/>
      <protection locked="0"/>
    </xf>
    <xf numFmtId="0" fontId="15" fillId="6" borderId="1" xfId="1" applyFont="1" applyFill="1" applyBorder="1" applyAlignment="1" applyProtection="1">
      <alignment vertical="center" wrapText="1" readingOrder="1"/>
      <protection locked="0"/>
    </xf>
    <xf numFmtId="0" fontId="24" fillId="6" borderId="1" xfId="1" applyFont="1" applyFill="1" applyBorder="1" applyAlignment="1" applyProtection="1">
      <alignment vertical="center" wrapText="1" readingOrder="1"/>
      <protection locked="0"/>
    </xf>
    <xf numFmtId="165" fontId="24" fillId="6" borderId="1" xfId="1" applyNumberFormat="1" applyFont="1" applyFill="1" applyBorder="1" applyAlignment="1" applyProtection="1">
      <alignment vertical="center" wrapText="1" readingOrder="1"/>
      <protection locked="0"/>
    </xf>
    <xf numFmtId="165" fontId="24" fillId="6" borderId="1" xfId="1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0" xfId="1" applyFont="1" applyAlignment="1" applyProtection="1">
      <alignment horizontal="left" vertical="top" wrapText="1" readingOrder="1"/>
      <protection locked="0"/>
    </xf>
    <xf numFmtId="0" fontId="6" fillId="2" borderId="0" xfId="1" applyFont="1" applyFill="1" applyAlignment="1" applyProtection="1">
      <alignment horizontal="center" vertical="center" wrapText="1" readingOrder="1"/>
      <protection locked="0"/>
    </xf>
    <xf numFmtId="0" fontId="8" fillId="5" borderId="5" xfId="0" applyFont="1" applyFill="1" applyBorder="1" applyAlignment="1">
      <alignment horizontal="center"/>
    </xf>
    <xf numFmtId="165" fontId="7" fillId="3" borderId="1" xfId="1" applyNumberFormat="1" applyFont="1" applyFill="1" applyBorder="1" applyAlignment="1" applyProtection="1">
      <alignment vertical="center" wrapText="1" readingOrder="1"/>
      <protection locked="0"/>
    </xf>
    <xf numFmtId="0" fontId="17" fillId="10" borderId="0" xfId="0" applyFont="1" applyFill="1" applyAlignment="1" applyProtection="1">
      <alignment vertical="center" wrapText="1" readingOrder="1"/>
      <protection locked="0"/>
    </xf>
    <xf numFmtId="165" fontId="12" fillId="11" borderId="0" xfId="1" applyNumberFormat="1" applyFont="1" applyFill="1"/>
    <xf numFmtId="165" fontId="17" fillId="10" borderId="0" xfId="0" applyNumberFormat="1" applyFont="1" applyFill="1" applyAlignment="1" applyProtection="1">
      <alignment horizontal="right" vertical="center" wrapText="1" readingOrder="1"/>
      <protection locked="0"/>
    </xf>
    <xf numFmtId="0" fontId="17" fillId="12" borderId="0" xfId="0" applyFont="1" applyFill="1" applyAlignment="1" applyProtection="1">
      <alignment vertical="center" wrapText="1" readingOrder="1"/>
      <protection locked="0"/>
    </xf>
    <xf numFmtId="165" fontId="12" fillId="13" borderId="0" xfId="1" applyNumberFormat="1" applyFont="1" applyFill="1"/>
    <xf numFmtId="165" fontId="17" fillId="12" borderId="0" xfId="0" applyNumberFormat="1" applyFont="1" applyFill="1" applyAlignment="1" applyProtection="1">
      <alignment horizontal="right" vertical="center" wrapText="1" readingOrder="1"/>
      <protection locked="0"/>
    </xf>
    <xf numFmtId="0" fontId="17" fillId="0" borderId="0" xfId="0" applyFont="1" applyAlignment="1" applyProtection="1">
      <alignment vertical="center" wrapText="1" readingOrder="1"/>
      <protection locked="0"/>
    </xf>
    <xf numFmtId="165" fontId="12" fillId="0" borderId="0" xfId="1" applyNumberFormat="1" applyFont="1"/>
    <xf numFmtId="165" fontId="17" fillId="0" borderId="0" xfId="0" applyNumberFormat="1" applyFont="1" applyAlignment="1" applyProtection="1">
      <alignment horizontal="right" vertical="center" wrapText="1" readingOrder="1"/>
      <protection locked="0"/>
    </xf>
    <xf numFmtId="2" fontId="10" fillId="0" borderId="6" xfId="0" applyNumberFormat="1" applyFont="1" applyBorder="1"/>
    <xf numFmtId="0" fontId="25" fillId="0" borderId="0" xfId="0" applyFont="1" applyAlignment="1" applyProtection="1">
      <alignment vertical="top" wrapText="1" readingOrder="1"/>
      <protection locked="0"/>
    </xf>
    <xf numFmtId="0" fontId="25" fillId="0" borderId="0" xfId="0" applyFont="1" applyAlignment="1" applyProtection="1">
      <alignment horizontal="left" vertical="top" readingOrder="1"/>
      <protection locked="0"/>
    </xf>
    <xf numFmtId="0" fontId="26" fillId="14" borderId="1" xfId="0" applyFont="1" applyFill="1" applyBorder="1" applyAlignment="1" applyProtection="1">
      <alignment horizontal="center" vertical="center" wrapText="1" readingOrder="1"/>
      <protection locked="0"/>
    </xf>
    <xf numFmtId="0" fontId="16" fillId="8" borderId="1" xfId="0" applyFont="1" applyFill="1" applyBorder="1" applyAlignment="1" applyProtection="1">
      <alignment vertical="center" wrapText="1" readingOrder="1"/>
      <protection locked="0"/>
    </xf>
    <xf numFmtId="0" fontId="16" fillId="15" borderId="1" xfId="0" applyFont="1" applyFill="1" applyBorder="1" applyAlignment="1" applyProtection="1">
      <alignment vertical="center" wrapText="1" readingOrder="1"/>
      <protection locked="0"/>
    </xf>
    <xf numFmtId="0" fontId="16" fillId="16" borderId="1" xfId="0" applyFont="1" applyFill="1" applyBorder="1" applyAlignment="1" applyProtection="1">
      <alignment vertical="center" wrapText="1" readingOrder="1"/>
      <protection locked="0"/>
    </xf>
    <xf numFmtId="0" fontId="16" fillId="17" borderId="1" xfId="0" applyFont="1" applyFill="1" applyBorder="1" applyAlignment="1" applyProtection="1">
      <alignment vertical="center" wrapText="1" readingOrder="1"/>
      <protection locked="0"/>
    </xf>
    <xf numFmtId="0" fontId="17" fillId="18" borderId="1" xfId="0" applyFont="1" applyFill="1" applyBorder="1" applyAlignment="1" applyProtection="1">
      <alignment vertical="center" wrapText="1" readingOrder="1"/>
      <protection locked="0"/>
    </xf>
    <xf numFmtId="0" fontId="17" fillId="19" borderId="1" xfId="0" applyFont="1" applyFill="1" applyBorder="1" applyAlignment="1" applyProtection="1">
      <alignment vertical="center" wrapText="1" readingOrder="1"/>
      <protection locked="0"/>
    </xf>
    <xf numFmtId="0" fontId="17" fillId="20" borderId="1" xfId="0" applyFont="1" applyFill="1" applyBorder="1" applyAlignment="1" applyProtection="1">
      <alignment vertical="center" wrapText="1" readingOrder="1"/>
      <protection locked="0"/>
    </xf>
    <xf numFmtId="0" fontId="17" fillId="21" borderId="1" xfId="0" applyFont="1" applyFill="1" applyBorder="1" applyAlignment="1" applyProtection="1">
      <alignment vertical="center" wrapText="1" readingOrder="1"/>
      <protection locked="0"/>
    </xf>
    <xf numFmtId="165" fontId="17" fillId="9" borderId="1" xfId="0" applyNumberFormat="1" applyFont="1" applyFill="1" applyBorder="1" applyAlignment="1" applyProtection="1">
      <alignment vertical="center" wrapText="1" readingOrder="1"/>
      <protection locked="0"/>
    </xf>
    <xf numFmtId="165" fontId="16" fillId="8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16" fillId="15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16" fillId="16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16" fillId="17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17" fillId="18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17" fillId="19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17" fillId="20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17" fillId="21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9" borderId="1" xfId="0" applyFont="1" applyFill="1" applyBorder="1" applyAlignment="1" applyProtection="1">
      <alignment horizontal="left" vertical="center" wrapText="1" readingOrder="1"/>
      <protection locked="0"/>
    </xf>
    <xf numFmtId="165" fontId="17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1" xfId="0" applyFont="1" applyBorder="1" applyAlignment="1" applyProtection="1">
      <alignment horizontal="left" vertical="center" wrapText="1" readingOrder="1"/>
      <protection locked="0"/>
    </xf>
    <xf numFmtId="0" fontId="27" fillId="14" borderId="1" xfId="0" applyFont="1" applyFill="1" applyBorder="1" applyAlignment="1" applyProtection="1">
      <alignment horizontal="center" vertical="center" wrapText="1" readingOrder="1"/>
      <protection locked="0"/>
    </xf>
    <xf numFmtId="0" fontId="28" fillId="14" borderId="1" xfId="0" applyFont="1" applyFill="1" applyBorder="1" applyAlignment="1" applyProtection="1">
      <alignment horizontal="center" vertical="center" wrapText="1" readingOrder="1"/>
      <protection locked="0"/>
    </xf>
    <xf numFmtId="0" fontId="29" fillId="5" borderId="1" xfId="0" applyFont="1" applyFill="1" applyBorder="1" applyAlignment="1">
      <alignment wrapText="1"/>
    </xf>
    <xf numFmtId="0" fontId="27" fillId="14" borderId="6" xfId="0" applyFont="1" applyFill="1" applyBorder="1" applyAlignment="1" applyProtection="1">
      <alignment horizontal="center" vertical="center" wrapText="1" readingOrder="1"/>
      <protection locked="0"/>
    </xf>
    <xf numFmtId="0" fontId="28" fillId="14" borderId="6" xfId="0" applyFont="1" applyFill="1" applyBorder="1" applyAlignment="1" applyProtection="1">
      <alignment horizontal="center" vertical="center" wrapText="1" readingOrder="1"/>
      <protection locked="0"/>
    </xf>
    <xf numFmtId="0" fontId="29" fillId="5" borderId="6" xfId="0" applyFont="1" applyFill="1" applyBorder="1" applyAlignment="1">
      <alignment wrapText="1"/>
    </xf>
    <xf numFmtId="0" fontId="13" fillId="0" borderId="0" xfId="1" applyFont="1" applyAlignment="1" applyProtection="1">
      <alignment vertical="top" wrapText="1" readingOrder="1"/>
      <protection locked="0"/>
    </xf>
    <xf numFmtId="0" fontId="6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2" borderId="4" xfId="0" applyFont="1" applyFill="1" applyBorder="1" applyAlignment="1" applyProtection="1">
      <alignment horizontal="center" vertical="center" wrapText="1" readingOrder="1"/>
      <protection locked="0"/>
    </xf>
    <xf numFmtId="0" fontId="2" fillId="2" borderId="3" xfId="0" applyFont="1" applyFill="1" applyBorder="1" applyAlignment="1" applyProtection="1">
      <alignment horizontal="center" vertical="center" wrapText="1" readingOrder="1"/>
      <protection locked="0"/>
    </xf>
    <xf numFmtId="0" fontId="4" fillId="4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vertical="center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3" fillId="0" borderId="0" xfId="0" applyFont="1" applyAlignment="1" applyProtection="1">
      <alignment horizontal="center" vertical="top" wrapText="1" readingOrder="1"/>
      <protection locked="0"/>
    </xf>
    <xf numFmtId="0" fontId="6" fillId="2" borderId="2" xfId="1" applyFont="1" applyFill="1" applyBorder="1" applyAlignment="1" applyProtection="1">
      <alignment horizontal="center" vertical="center" readingOrder="1"/>
      <protection locked="0"/>
    </xf>
    <xf numFmtId="0" fontId="6" fillId="2" borderId="3" xfId="1" applyFont="1" applyFill="1" applyBorder="1" applyAlignment="1" applyProtection="1">
      <alignment horizontal="center" vertical="center" readingOrder="1"/>
      <protection locked="0"/>
    </xf>
    <xf numFmtId="0" fontId="6" fillId="2" borderId="1" xfId="1" applyFont="1" applyFill="1" applyBorder="1" applyAlignment="1" applyProtection="1">
      <alignment horizontal="center" vertical="center" readingOrder="1"/>
      <protection locked="0"/>
    </xf>
    <xf numFmtId="0" fontId="20" fillId="0" borderId="1" xfId="1" applyFont="1" applyBorder="1" applyAlignment="1" applyProtection="1">
      <alignment vertical="top"/>
      <protection locked="0"/>
    </xf>
    <xf numFmtId="0" fontId="14" fillId="0" borderId="0" xfId="1" applyFont="1" applyAlignment="1" applyProtection="1">
      <alignment vertical="top" readingOrder="1"/>
      <protection locked="0"/>
    </xf>
    <xf numFmtId="0" fontId="10" fillId="0" borderId="0" xfId="1"/>
    <xf numFmtId="0" fontId="13" fillId="0" borderId="2" xfId="1" applyFont="1" applyBorder="1" applyAlignment="1" applyProtection="1">
      <alignment horizontal="center" vertical="top" wrapText="1" readingOrder="1"/>
      <protection locked="0"/>
    </xf>
    <xf numFmtId="0" fontId="13" fillId="0" borderId="4" xfId="1" applyFont="1" applyBorder="1" applyAlignment="1" applyProtection="1">
      <alignment horizontal="center" vertical="top" wrapText="1" readingOrder="1"/>
      <protection locked="0"/>
    </xf>
    <xf numFmtId="0" fontId="13" fillId="0" borderId="1" xfId="1" applyFont="1" applyBorder="1" applyAlignment="1" applyProtection="1">
      <alignment horizontal="center" vertical="top" wrapText="1" readingOrder="1"/>
      <protection locked="0"/>
    </xf>
    <xf numFmtId="0" fontId="14" fillId="0" borderId="0" xfId="1" applyFont="1" applyAlignment="1" applyProtection="1">
      <alignment vertical="top" wrapText="1" readingOrder="1"/>
      <protection locked="0"/>
    </xf>
    <xf numFmtId="0" fontId="6" fillId="2" borderId="1" xfId="1" applyFont="1" applyFill="1" applyBorder="1" applyAlignment="1" applyProtection="1">
      <alignment horizontal="center" vertical="center" wrapText="1" readingOrder="1"/>
      <protection locked="0"/>
    </xf>
    <xf numFmtId="0" fontId="22" fillId="0" borderId="1" xfId="1" applyFont="1" applyBorder="1" applyAlignment="1" applyProtection="1">
      <alignment vertical="top" wrapText="1"/>
      <protection locked="0"/>
    </xf>
    <xf numFmtId="0" fontId="6" fillId="2" borderId="2" xfId="1" applyFont="1" applyFill="1" applyBorder="1" applyAlignment="1" applyProtection="1">
      <alignment horizontal="center" vertical="center" wrapText="1" readingOrder="1"/>
      <protection locked="0"/>
    </xf>
    <xf numFmtId="0" fontId="6" fillId="2" borderId="3" xfId="1" applyFont="1" applyFill="1" applyBorder="1" applyAlignment="1" applyProtection="1">
      <alignment horizontal="center" vertical="center" wrapText="1" readingOrder="1"/>
      <protection locked="0"/>
    </xf>
    <xf numFmtId="0" fontId="14" fillId="0" borderId="0" xfId="1" applyFont="1" applyAlignment="1" applyProtection="1">
      <alignment horizontal="left" vertical="top" wrapText="1" readingOrder="1"/>
      <protection locked="0"/>
    </xf>
    <xf numFmtId="0" fontId="6" fillId="2" borderId="4" xfId="1" applyFont="1" applyFill="1" applyBorder="1" applyAlignment="1" applyProtection="1">
      <alignment horizontal="center" vertical="center" wrapText="1" readingOrder="1"/>
      <protection locked="0"/>
    </xf>
    <xf numFmtId="0" fontId="10" fillId="0" borderId="1" xfId="1" applyBorder="1" applyAlignment="1" applyProtection="1">
      <alignment vertical="top" wrapText="1"/>
      <protection locked="0"/>
    </xf>
    <xf numFmtId="0" fontId="17" fillId="9" borderId="1" xfId="0" applyFont="1" applyFill="1" applyBorder="1" applyAlignment="1" applyProtection="1">
      <alignment vertical="center" wrapText="1" readingOrder="1"/>
      <protection locked="0"/>
    </xf>
    <xf numFmtId="0" fontId="10" fillId="0" borderId="1" xfId="0" applyFont="1" applyBorder="1"/>
    <xf numFmtId="0" fontId="17" fillId="18" borderId="1" xfId="0" applyFont="1" applyFill="1" applyBorder="1" applyAlignment="1" applyProtection="1">
      <alignment vertical="center" wrapText="1" readingOrder="1"/>
      <protection locked="0"/>
    </xf>
    <xf numFmtId="0" fontId="17" fillId="19" borderId="1" xfId="0" applyFont="1" applyFill="1" applyBorder="1" applyAlignment="1" applyProtection="1">
      <alignment vertical="center" wrapText="1" readingOrder="1"/>
      <protection locked="0"/>
    </xf>
    <xf numFmtId="0" fontId="17" fillId="20" borderId="1" xfId="0" applyFont="1" applyFill="1" applyBorder="1" applyAlignment="1" applyProtection="1">
      <alignment vertical="center" wrapText="1" readingOrder="1"/>
      <protection locked="0"/>
    </xf>
    <xf numFmtId="0" fontId="17" fillId="21" borderId="1" xfId="0" applyFont="1" applyFill="1" applyBorder="1" applyAlignment="1" applyProtection="1">
      <alignment vertical="center" wrapText="1" readingOrder="1"/>
      <protection locked="0"/>
    </xf>
    <xf numFmtId="0" fontId="17" fillId="9" borderId="2" xfId="0" applyFont="1" applyFill="1" applyBorder="1" applyAlignment="1" applyProtection="1">
      <alignment horizontal="left" vertical="center" wrapText="1" readingOrder="1"/>
      <protection locked="0"/>
    </xf>
    <xf numFmtId="0" fontId="17" fillId="9" borderId="3" xfId="0" applyFont="1" applyFill="1" applyBorder="1" applyAlignment="1" applyProtection="1">
      <alignment horizontal="left" vertical="center" wrapText="1" readingOrder="1"/>
      <protection locked="0"/>
    </xf>
    <xf numFmtId="0" fontId="17" fillId="0" borderId="2" xfId="0" applyFont="1" applyBorder="1" applyAlignment="1" applyProtection="1">
      <alignment horizontal="left" vertical="center" wrapText="1" readingOrder="1"/>
      <protection locked="0"/>
    </xf>
    <xf numFmtId="0" fontId="17" fillId="0" borderId="3" xfId="0" applyFont="1" applyBorder="1" applyAlignment="1" applyProtection="1">
      <alignment horizontal="left" vertical="center" wrapText="1" readingOrder="1"/>
      <protection locked="0"/>
    </xf>
    <xf numFmtId="0" fontId="16" fillId="16" borderId="1" xfId="0" applyFont="1" applyFill="1" applyBorder="1" applyAlignment="1" applyProtection="1">
      <alignment vertical="center" wrapText="1" readingOrder="1"/>
      <protection locked="0"/>
    </xf>
    <xf numFmtId="0" fontId="16" fillId="17" borderId="1" xfId="0" applyFont="1" applyFill="1" applyBorder="1" applyAlignment="1" applyProtection="1">
      <alignment vertical="center" wrapText="1" readingOrder="1"/>
      <protection locked="0"/>
    </xf>
    <xf numFmtId="0" fontId="25" fillId="0" borderId="0" xfId="0" applyFont="1" applyAlignment="1" applyProtection="1">
      <alignment horizontal="left" vertical="top" readingOrder="1"/>
      <protection locked="0"/>
    </xf>
    <xf numFmtId="0" fontId="27" fillId="14" borderId="1" xfId="0" applyFont="1" applyFill="1" applyBorder="1" applyAlignment="1" applyProtection="1">
      <alignment horizontal="center" vertical="center" wrapText="1" readingOrder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6" fillId="8" borderId="1" xfId="0" applyFont="1" applyFill="1" applyBorder="1" applyAlignment="1" applyProtection="1">
      <alignment vertical="center" wrapText="1" readingOrder="1"/>
      <protection locked="0"/>
    </xf>
    <xf numFmtId="0" fontId="16" fillId="15" borderId="1" xfId="0" applyFont="1" applyFill="1" applyBorder="1" applyAlignment="1" applyProtection="1">
      <alignment vertical="center" wrapText="1" readingOrder="1"/>
      <protection locked="0"/>
    </xf>
    <xf numFmtId="0" fontId="26" fillId="14" borderId="1" xfId="0" applyFont="1" applyFill="1" applyBorder="1" applyAlignment="1" applyProtection="1">
      <alignment horizontal="center" vertical="center" wrapText="1" readingOrder="1"/>
      <protection locked="0"/>
    </xf>
    <xf numFmtId="0" fontId="27" fillId="14" borderId="6" xfId="0" applyFont="1" applyFill="1" applyBorder="1" applyAlignment="1" applyProtection="1">
      <alignment horizontal="center" vertical="center" wrapText="1" readingOrder="1"/>
      <protection locked="0"/>
    </xf>
    <xf numFmtId="0" fontId="19" fillId="0" borderId="6" xfId="0" applyFont="1" applyBorder="1" applyAlignment="1" applyProtection="1">
      <alignment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66FF"/>
      <rgbColor rgb="00FFFFFF"/>
      <rgbColor rgb="00757575"/>
      <rgbColor rgb="00FFFFFF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pane ySplit="1" topLeftCell="A2" activePane="bottomLeft" state="frozenSplit"/>
      <selection pane="bottomLeft" activeCell="J5" sqref="J5"/>
    </sheetView>
  </sheetViews>
  <sheetFormatPr defaultRowHeight="12.75" x14ac:dyDescent="0.2"/>
  <cols>
    <col min="1" max="1" width="2.5703125" bestFit="1" customWidth="1"/>
    <col min="2" max="2" width="16" customWidth="1"/>
    <col min="3" max="3" width="14.7109375" customWidth="1"/>
    <col min="4" max="4" width="13.140625" customWidth="1"/>
    <col min="5" max="5" width="14" customWidth="1"/>
    <col min="6" max="6" width="12.140625" bestFit="1" customWidth="1"/>
    <col min="7" max="7" width="11.28515625" customWidth="1"/>
    <col min="8" max="8" width="12.5703125" customWidth="1"/>
  </cols>
  <sheetData>
    <row r="1" spans="1:8" x14ac:dyDescent="0.2">
      <c r="A1" s="111" t="s">
        <v>0</v>
      </c>
      <c r="B1" s="112"/>
      <c r="C1" s="112"/>
    </row>
    <row r="2" spans="1:8" x14ac:dyDescent="0.2">
      <c r="A2" s="111" t="s">
        <v>1</v>
      </c>
      <c r="B2" s="112"/>
      <c r="C2" s="112"/>
    </row>
    <row r="3" spans="1:8" ht="14.1" customHeight="1" x14ac:dyDescent="0.2">
      <c r="A3" s="111" t="s">
        <v>2</v>
      </c>
      <c r="B3" s="112"/>
      <c r="C3" s="112"/>
    </row>
    <row r="4" spans="1:8" ht="18" customHeight="1" x14ac:dyDescent="0.2">
      <c r="C4" s="113" t="s">
        <v>252</v>
      </c>
      <c r="D4" s="112"/>
      <c r="E4" s="112"/>
    </row>
    <row r="5" spans="1:8" ht="39.75" customHeight="1" x14ac:dyDescent="0.2">
      <c r="A5" s="109" t="s">
        <v>3</v>
      </c>
      <c r="B5" s="110"/>
      <c r="C5" s="110"/>
      <c r="D5" s="6" t="s">
        <v>221</v>
      </c>
      <c r="E5" s="6" t="s">
        <v>220</v>
      </c>
      <c r="F5" s="6" t="s">
        <v>222</v>
      </c>
      <c r="G5" s="47" t="s">
        <v>20</v>
      </c>
      <c r="H5" s="48" t="s">
        <v>21</v>
      </c>
    </row>
    <row r="6" spans="1:8" x14ac:dyDescent="0.2">
      <c r="A6" s="103" t="s">
        <v>4</v>
      </c>
      <c r="B6" s="104"/>
      <c r="C6" s="105"/>
      <c r="D6" s="6" t="s">
        <v>5</v>
      </c>
      <c r="E6" s="6" t="s">
        <v>6</v>
      </c>
      <c r="F6" s="6" t="s">
        <v>7</v>
      </c>
      <c r="G6" s="46" t="s">
        <v>8</v>
      </c>
      <c r="H6" s="46" t="s">
        <v>9</v>
      </c>
    </row>
    <row r="7" spans="1:8" x14ac:dyDescent="0.2">
      <c r="A7" s="1"/>
      <c r="B7" s="108" t="s">
        <v>10</v>
      </c>
      <c r="C7" s="107"/>
      <c r="D7" s="3">
        <f>SUM(D8:D9)</f>
        <v>1113841.3553912006</v>
      </c>
      <c r="E7" s="3">
        <v>1561680</v>
      </c>
      <c r="F7" s="3">
        <f>SUM(F8:F9)</f>
        <v>1243678.51</v>
      </c>
      <c r="G7" s="7">
        <f t="shared" ref="G7:G12" si="0">F7/D7*100</f>
        <v>111.65670083808283</v>
      </c>
      <c r="H7" s="7">
        <f t="shared" ref="H7:H12" si="1">F7/E7*100</f>
        <v>79.637218252138723</v>
      </c>
    </row>
    <row r="8" spans="1:8" x14ac:dyDescent="0.2">
      <c r="A8" s="2" t="s">
        <v>11</v>
      </c>
      <c r="B8" s="106" t="s">
        <v>12</v>
      </c>
      <c r="C8" s="107"/>
      <c r="D8" s="5">
        <v>1105657.31</v>
      </c>
      <c r="E8" s="4">
        <v>1513180</v>
      </c>
      <c r="F8" s="5">
        <v>1243678.51</v>
      </c>
      <c r="G8" s="8">
        <f t="shared" si="0"/>
        <v>112.48318070632573</v>
      </c>
      <c r="H8" s="8">
        <f t="shared" si="1"/>
        <v>82.18972693268482</v>
      </c>
    </row>
    <row r="9" spans="1:8" x14ac:dyDescent="0.2">
      <c r="A9" s="2" t="s">
        <v>13</v>
      </c>
      <c r="B9" s="106" t="s">
        <v>14</v>
      </c>
      <c r="C9" s="107"/>
      <c r="D9" s="5">
        <v>8184.0453912004778</v>
      </c>
      <c r="E9" s="4">
        <v>48500</v>
      </c>
      <c r="F9" s="5">
        <v>0</v>
      </c>
      <c r="G9" s="8">
        <f t="shared" si="0"/>
        <v>0</v>
      </c>
      <c r="H9" s="8">
        <f t="shared" si="1"/>
        <v>0</v>
      </c>
    </row>
    <row r="10" spans="1:8" x14ac:dyDescent="0.2">
      <c r="A10" s="1"/>
      <c r="B10" s="108" t="s">
        <v>15</v>
      </c>
      <c r="C10" s="107"/>
      <c r="D10" s="3">
        <v>1110178.95</v>
      </c>
      <c r="E10" s="3">
        <v>1561680</v>
      </c>
      <c r="F10" s="3">
        <v>1258936.5</v>
      </c>
      <c r="G10" s="7">
        <f t="shared" si="0"/>
        <v>113.39942087714778</v>
      </c>
      <c r="H10" s="7">
        <f t="shared" si="1"/>
        <v>80.614242354387571</v>
      </c>
    </row>
    <row r="11" spans="1:8" x14ac:dyDescent="0.2">
      <c r="A11" s="2" t="s">
        <v>16</v>
      </c>
      <c r="B11" s="106" t="s">
        <v>17</v>
      </c>
      <c r="C11" s="107"/>
      <c r="D11" s="5">
        <v>1102046.8</v>
      </c>
      <c r="E11" s="5">
        <v>1240180</v>
      </c>
      <c r="F11" s="5">
        <v>1210454.73</v>
      </c>
      <c r="G11" s="8">
        <f t="shared" si="0"/>
        <v>109.83696245930751</v>
      </c>
      <c r="H11" s="8">
        <f t="shared" si="1"/>
        <v>97.603148736473727</v>
      </c>
    </row>
    <row r="12" spans="1:8" ht="19.5" customHeight="1" x14ac:dyDescent="0.2">
      <c r="A12" s="2" t="s">
        <v>18</v>
      </c>
      <c r="B12" s="106" t="s">
        <v>19</v>
      </c>
      <c r="C12" s="107"/>
      <c r="D12" s="5">
        <v>8132.1481186541896</v>
      </c>
      <c r="E12" s="5">
        <v>321500</v>
      </c>
      <c r="F12" s="5">
        <v>48481.77</v>
      </c>
      <c r="G12" s="8">
        <f t="shared" si="0"/>
        <v>596.17421242965963</v>
      </c>
      <c r="H12" s="8">
        <f t="shared" si="1"/>
        <v>15.07986625194401</v>
      </c>
    </row>
    <row r="17" spans="4:4" x14ac:dyDescent="0.2">
      <c r="D17" s="9"/>
    </row>
  </sheetData>
  <mergeCells count="12">
    <mergeCell ref="A5:C5"/>
    <mergeCell ref="A1:C1"/>
    <mergeCell ref="A2:C2"/>
    <mergeCell ref="A3:C3"/>
    <mergeCell ref="C4:E4"/>
    <mergeCell ref="A6:C6"/>
    <mergeCell ref="B11:C11"/>
    <mergeCell ref="B12:C12"/>
    <mergeCell ref="B9:C9"/>
    <mergeCell ref="B10:C10"/>
    <mergeCell ref="B7:C7"/>
    <mergeCell ref="B8:C8"/>
  </mergeCells>
  <phoneticPr fontId="0" type="noConversion"/>
  <pageMargins left="0" right="0" top="0" bottom="0.39375000000000004" header="0" footer="0"/>
  <pageSetup paperSize="0" orientation="portrait" horizontalDpi="0" verticalDpi="0"/>
  <headerFooter alignWithMargins="0">
    <oddFooter xml:space="preserve">&amp;L&amp;"Arial"&amp;8 Lista: LCW148RBPR &amp;C&amp;"Arial"&amp;8 Stranica 
&amp;B&amp;P&amp;B &amp;R&amp;"Arial"&amp;8 * OBRADA LC *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"/>
  <sheetViews>
    <sheetView workbookViewId="0">
      <selection activeCell="I5" sqref="I5"/>
    </sheetView>
  </sheetViews>
  <sheetFormatPr defaultRowHeight="12.75" x14ac:dyDescent="0.2"/>
  <cols>
    <col min="1" max="1" width="6.85546875" style="10" customWidth="1"/>
    <col min="2" max="2" width="27.7109375" style="10" customWidth="1"/>
    <col min="3" max="3" width="14.5703125" style="10" bestFit="1" customWidth="1"/>
    <col min="4" max="4" width="14.42578125" style="10" customWidth="1"/>
    <col min="5" max="5" width="12.85546875" style="10" customWidth="1"/>
    <col min="6" max="6" width="10.7109375" style="10" customWidth="1"/>
    <col min="7" max="7" width="12.28515625" style="10" customWidth="1"/>
    <col min="8" max="16384" width="9.140625" style="10"/>
  </cols>
  <sheetData>
    <row r="1" spans="1:7" x14ac:dyDescent="0.2">
      <c r="A1" s="123" t="s">
        <v>0</v>
      </c>
      <c r="B1" s="119"/>
    </row>
    <row r="2" spans="1:7" ht="12.75" customHeight="1" x14ac:dyDescent="0.2">
      <c r="A2" s="128" t="s">
        <v>1</v>
      </c>
      <c r="B2" s="128"/>
      <c r="C2" s="59"/>
    </row>
    <row r="3" spans="1:7" ht="14.1" customHeight="1" x14ac:dyDescent="0.2">
      <c r="A3" s="123" t="s">
        <v>2</v>
      </c>
      <c r="B3" s="119"/>
    </row>
    <row r="4" spans="1:7" ht="15.75" x14ac:dyDescent="0.2">
      <c r="A4" s="122" t="s">
        <v>261</v>
      </c>
      <c r="B4" s="122"/>
      <c r="C4" s="122"/>
      <c r="D4" s="122"/>
      <c r="E4" s="122"/>
    </row>
    <row r="5" spans="1:7" ht="36.75" customHeight="1" x14ac:dyDescent="0.2">
      <c r="A5" s="124" t="s">
        <v>3</v>
      </c>
      <c r="B5" s="130"/>
      <c r="C5" s="6" t="s">
        <v>221</v>
      </c>
      <c r="D5" s="6" t="s">
        <v>220</v>
      </c>
      <c r="E5" s="6" t="s">
        <v>222</v>
      </c>
      <c r="F5" s="50" t="s">
        <v>20</v>
      </c>
      <c r="G5" s="51" t="s">
        <v>21</v>
      </c>
    </row>
    <row r="6" spans="1:7" x14ac:dyDescent="0.2">
      <c r="A6" s="129" t="s">
        <v>4</v>
      </c>
      <c r="B6" s="129"/>
      <c r="C6" s="60" t="s">
        <v>5</v>
      </c>
      <c r="D6" s="60" t="s">
        <v>6</v>
      </c>
      <c r="E6" s="60" t="s">
        <v>7</v>
      </c>
      <c r="F6" s="61" t="s">
        <v>8</v>
      </c>
      <c r="G6" s="61" t="s">
        <v>9</v>
      </c>
    </row>
    <row r="7" spans="1:7" ht="12" customHeight="1" x14ac:dyDescent="0.2">
      <c r="A7" s="69"/>
      <c r="B7" s="69"/>
      <c r="C7" s="70"/>
      <c r="D7" s="71"/>
      <c r="E7" s="71"/>
      <c r="F7" s="49"/>
      <c r="G7" s="49"/>
    </row>
    <row r="8" spans="1:7" ht="12" customHeight="1" x14ac:dyDescent="0.2">
      <c r="A8" s="69"/>
      <c r="B8" s="69"/>
      <c r="C8" s="70"/>
      <c r="D8" s="71"/>
      <c r="E8" s="71"/>
      <c r="F8" s="49"/>
      <c r="G8" s="49"/>
    </row>
    <row r="9" spans="1:7" ht="12.75" hidden="1" customHeight="1" x14ac:dyDescent="0.2">
      <c r="G9" s="72" t="e">
        <f t="shared" ref="G9" si="0">E9/D9*100</f>
        <v>#DIV/0!</v>
      </c>
    </row>
  </sheetData>
  <mergeCells count="6">
    <mergeCell ref="A6:B6"/>
    <mergeCell ref="A1:B1"/>
    <mergeCell ref="A2:B2"/>
    <mergeCell ref="A3:B3"/>
    <mergeCell ref="A4:E4"/>
    <mergeCell ref="A5:B5"/>
  </mergeCells>
  <pageMargins left="0" right="0" top="0" bottom="0.39375000000000004" header="0" footer="0"/>
  <pageSetup paperSize="0" orientation="portrait" horizontalDpi="0" verticalDpi="0"/>
  <headerFooter alignWithMargins="0">
    <oddFooter xml:space="preserve">&amp;L&amp;"Arial"&amp;8 Lista: LCW148RBPR &amp;C&amp;"Arial"&amp;8 Stranica 
&amp;B&amp;P&amp;B &amp;R&amp;"Arial"&amp;8 * OBRADA LC *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9"/>
  <sheetViews>
    <sheetView workbookViewId="0">
      <selection activeCell="H5" sqref="H5"/>
    </sheetView>
  </sheetViews>
  <sheetFormatPr defaultRowHeight="12.75" x14ac:dyDescent="0.2"/>
  <cols>
    <col min="1" max="1" width="16.140625" customWidth="1"/>
    <col min="2" max="2" width="16.42578125" customWidth="1"/>
    <col min="3" max="3" width="35" customWidth="1"/>
    <col min="4" max="4" width="15.140625" customWidth="1"/>
    <col min="5" max="5" width="12.140625" bestFit="1" customWidth="1"/>
    <col min="6" max="6" width="12.140625" customWidth="1"/>
  </cols>
  <sheetData>
    <row r="1" spans="1:6" x14ac:dyDescent="0.2">
      <c r="A1" s="143" t="s">
        <v>0</v>
      </c>
      <c r="B1" s="143"/>
      <c r="C1" s="9"/>
      <c r="D1" s="9"/>
      <c r="E1" s="9"/>
    </row>
    <row r="2" spans="1:6" x14ac:dyDescent="0.2">
      <c r="A2" s="73" t="s">
        <v>1</v>
      </c>
      <c r="B2" s="9"/>
      <c r="C2" s="9"/>
      <c r="D2" s="9"/>
      <c r="E2" s="9"/>
    </row>
    <row r="3" spans="1:6" x14ac:dyDescent="0.2">
      <c r="A3" s="74" t="s">
        <v>2</v>
      </c>
      <c r="B3" s="9"/>
      <c r="C3" s="9"/>
      <c r="D3" s="9"/>
      <c r="E3" s="9"/>
    </row>
    <row r="4" spans="1:6" ht="15.75" customHeight="1" x14ac:dyDescent="0.2">
      <c r="A4" s="122" t="s">
        <v>251</v>
      </c>
      <c r="B4" s="122"/>
      <c r="C4" s="122"/>
      <c r="D4" s="122"/>
      <c r="E4" s="9"/>
    </row>
    <row r="5" spans="1:6" ht="37.5" customHeight="1" x14ac:dyDescent="0.2">
      <c r="A5" s="144" t="s">
        <v>3</v>
      </c>
      <c r="B5" s="145"/>
      <c r="C5" s="145"/>
      <c r="D5" s="97" t="s">
        <v>220</v>
      </c>
      <c r="E5" s="96" t="s">
        <v>222</v>
      </c>
      <c r="F5" s="98" t="s">
        <v>21</v>
      </c>
    </row>
    <row r="6" spans="1:6" x14ac:dyDescent="0.2">
      <c r="A6" s="148" t="s">
        <v>4</v>
      </c>
      <c r="B6" s="148"/>
      <c r="C6" s="148"/>
      <c r="D6" s="75" t="s">
        <v>6</v>
      </c>
      <c r="E6" s="75" t="s">
        <v>7</v>
      </c>
      <c r="F6" s="61" t="s">
        <v>8</v>
      </c>
    </row>
    <row r="7" spans="1:6" x14ac:dyDescent="0.2">
      <c r="A7" s="76"/>
      <c r="B7" s="146" t="s">
        <v>15</v>
      </c>
      <c r="C7" s="132"/>
      <c r="D7" s="85">
        <v>1561680</v>
      </c>
      <c r="E7" s="85">
        <v>1258936.5</v>
      </c>
      <c r="F7" s="7">
        <f>E7/D7*100</f>
        <v>80.614242354387571</v>
      </c>
    </row>
    <row r="8" spans="1:6" x14ac:dyDescent="0.2">
      <c r="A8" s="77" t="s">
        <v>250</v>
      </c>
      <c r="B8" s="147" t="s">
        <v>249</v>
      </c>
      <c r="C8" s="132"/>
      <c r="D8" s="86">
        <v>1561680</v>
      </c>
      <c r="E8" s="86">
        <v>1258936.5</v>
      </c>
      <c r="F8" s="8">
        <f t="shared" ref="F8:F75" si="0">E8/D8*100</f>
        <v>80.614242354387571</v>
      </c>
    </row>
    <row r="9" spans="1:6" x14ac:dyDescent="0.2">
      <c r="A9" s="78" t="s">
        <v>248</v>
      </c>
      <c r="B9" s="141" t="s">
        <v>247</v>
      </c>
      <c r="C9" s="132"/>
      <c r="D9" s="87">
        <v>1561680</v>
      </c>
      <c r="E9" s="87">
        <v>1258936.5</v>
      </c>
      <c r="F9" s="8">
        <f t="shared" si="0"/>
        <v>80.614242354387571</v>
      </c>
    </row>
    <row r="10" spans="1:6" ht="22.5" x14ac:dyDescent="0.2">
      <c r="A10" s="79" t="s">
        <v>246</v>
      </c>
      <c r="B10" s="142" t="s">
        <v>0</v>
      </c>
      <c r="C10" s="132"/>
      <c r="D10" s="88">
        <v>1561680</v>
      </c>
      <c r="E10" s="88">
        <v>1258936.5</v>
      </c>
      <c r="F10" s="8">
        <f t="shared" si="0"/>
        <v>80.614242354387571</v>
      </c>
    </row>
    <row r="11" spans="1:6" x14ac:dyDescent="0.2">
      <c r="A11" s="80" t="s">
        <v>215</v>
      </c>
      <c r="B11" s="133" t="s">
        <v>224</v>
      </c>
      <c r="C11" s="132"/>
      <c r="D11" s="89">
        <v>387030</v>
      </c>
      <c r="E11" s="89">
        <v>162897.79999999999</v>
      </c>
      <c r="F11" s="8">
        <f t="shared" si="0"/>
        <v>42.08919205229568</v>
      </c>
    </row>
    <row r="12" spans="1:6" x14ac:dyDescent="0.2">
      <c r="A12" s="81" t="s">
        <v>225</v>
      </c>
      <c r="B12" s="134" t="s">
        <v>224</v>
      </c>
      <c r="C12" s="132"/>
      <c r="D12" s="90">
        <v>313670</v>
      </c>
      <c r="E12" s="90">
        <v>100487.75</v>
      </c>
      <c r="F12" s="8">
        <f t="shared" si="0"/>
        <v>32.036136704179555</v>
      </c>
    </row>
    <row r="13" spans="1:6" x14ac:dyDescent="0.2">
      <c r="A13" s="82" t="s">
        <v>235</v>
      </c>
      <c r="B13" s="135" t="s">
        <v>234</v>
      </c>
      <c r="C13" s="132"/>
      <c r="D13" s="91">
        <v>313670</v>
      </c>
      <c r="E13" s="91">
        <v>100487.75</v>
      </c>
      <c r="F13" s="8">
        <f t="shared" si="0"/>
        <v>32.036136704179555</v>
      </c>
    </row>
    <row r="14" spans="1:6" x14ac:dyDescent="0.2">
      <c r="A14" s="83" t="s">
        <v>233</v>
      </c>
      <c r="B14" s="136" t="s">
        <v>232</v>
      </c>
      <c r="C14" s="132"/>
      <c r="D14" s="92">
        <v>8380</v>
      </c>
      <c r="E14" s="92">
        <v>17811.349999999999</v>
      </c>
      <c r="F14" s="8">
        <f t="shared" si="0"/>
        <v>212.54594272076369</v>
      </c>
    </row>
    <row r="15" spans="1:6" x14ac:dyDescent="0.2">
      <c r="A15" s="40" t="s">
        <v>176</v>
      </c>
      <c r="B15" s="131" t="s">
        <v>175</v>
      </c>
      <c r="C15" s="132"/>
      <c r="D15" s="36">
        <v>8380</v>
      </c>
      <c r="E15" s="36">
        <v>17811.349999999999</v>
      </c>
      <c r="F15" s="8">
        <f t="shared" si="0"/>
        <v>212.54594272076369</v>
      </c>
    </row>
    <row r="16" spans="1:6" x14ac:dyDescent="0.2">
      <c r="A16" s="40" t="s">
        <v>170</v>
      </c>
      <c r="B16" s="131" t="s">
        <v>169</v>
      </c>
      <c r="C16" s="132"/>
      <c r="D16" s="36">
        <v>2230</v>
      </c>
      <c r="E16" s="36">
        <v>1923.01</v>
      </c>
      <c r="F16" s="8">
        <f t="shared" si="0"/>
        <v>86.233632286995515</v>
      </c>
    </row>
    <row r="17" spans="1:6" x14ac:dyDescent="0.2">
      <c r="A17" s="40" t="s">
        <v>162</v>
      </c>
      <c r="B17" s="131" t="s">
        <v>161</v>
      </c>
      <c r="C17" s="132"/>
      <c r="D17" s="36">
        <v>0</v>
      </c>
      <c r="E17" s="36">
        <v>9680.49</v>
      </c>
      <c r="F17" s="8"/>
    </row>
    <row r="18" spans="1:6" x14ac:dyDescent="0.2">
      <c r="A18" s="40" t="s">
        <v>158</v>
      </c>
      <c r="B18" s="131" t="s">
        <v>157</v>
      </c>
      <c r="C18" s="132"/>
      <c r="D18" s="36">
        <v>0</v>
      </c>
      <c r="E18" s="36">
        <v>0</v>
      </c>
      <c r="F18" s="8"/>
    </row>
    <row r="19" spans="1:6" x14ac:dyDescent="0.2">
      <c r="A19" s="40" t="s">
        <v>152</v>
      </c>
      <c r="B19" s="131" t="s">
        <v>151</v>
      </c>
      <c r="C19" s="132"/>
      <c r="D19" s="36">
        <v>0</v>
      </c>
      <c r="E19" s="36">
        <v>97.98</v>
      </c>
      <c r="F19" s="8"/>
    </row>
    <row r="20" spans="1:6" x14ac:dyDescent="0.2">
      <c r="A20" s="93">
        <v>3235</v>
      </c>
      <c r="B20" s="137" t="s">
        <v>139</v>
      </c>
      <c r="C20" s="138"/>
      <c r="D20" s="36">
        <v>0</v>
      </c>
      <c r="E20" s="36">
        <v>2897.24</v>
      </c>
      <c r="F20" s="8"/>
    </row>
    <row r="21" spans="1:6" x14ac:dyDescent="0.2">
      <c r="A21" s="40" t="s">
        <v>138</v>
      </c>
      <c r="B21" s="131" t="s">
        <v>137</v>
      </c>
      <c r="C21" s="132"/>
      <c r="D21" s="36">
        <v>2790</v>
      </c>
      <c r="E21" s="36">
        <v>0</v>
      </c>
      <c r="F21" s="8">
        <f t="shared" si="0"/>
        <v>0</v>
      </c>
    </row>
    <row r="22" spans="1:6" x14ac:dyDescent="0.2">
      <c r="A22" s="40" t="s">
        <v>129</v>
      </c>
      <c r="B22" s="131" t="s">
        <v>128</v>
      </c>
      <c r="C22" s="132"/>
      <c r="D22" s="36">
        <v>3360</v>
      </c>
      <c r="E22" s="36">
        <v>3212.63</v>
      </c>
      <c r="F22" s="8">
        <f t="shared" si="0"/>
        <v>95.613988095238099</v>
      </c>
    </row>
    <row r="23" spans="1:6" x14ac:dyDescent="0.2">
      <c r="A23" s="83" t="s">
        <v>245</v>
      </c>
      <c r="B23" s="136" t="s">
        <v>244</v>
      </c>
      <c r="C23" s="132"/>
      <c r="D23" s="92">
        <v>6900</v>
      </c>
      <c r="E23" s="92">
        <v>565.41999999999996</v>
      </c>
      <c r="F23" s="8">
        <f t="shared" si="0"/>
        <v>8.1944927536231873</v>
      </c>
    </row>
    <row r="24" spans="1:6" x14ac:dyDescent="0.2">
      <c r="A24" s="40" t="s">
        <v>193</v>
      </c>
      <c r="B24" s="137" t="s">
        <v>192</v>
      </c>
      <c r="C24" s="138"/>
      <c r="D24" s="39">
        <v>0</v>
      </c>
      <c r="E24" s="84">
        <v>0</v>
      </c>
      <c r="F24" s="8"/>
    </row>
    <row r="25" spans="1:6" x14ac:dyDescent="0.2">
      <c r="A25" s="40" t="s">
        <v>189</v>
      </c>
      <c r="B25" s="137" t="s">
        <v>188</v>
      </c>
      <c r="C25" s="138"/>
      <c r="D25" s="39">
        <v>0</v>
      </c>
      <c r="E25" s="84">
        <v>0</v>
      </c>
      <c r="F25" s="8"/>
    </row>
    <row r="26" spans="1:6" ht="12.75" customHeight="1" x14ac:dyDescent="0.2">
      <c r="A26" s="40" t="s">
        <v>178</v>
      </c>
      <c r="B26" s="137" t="s">
        <v>177</v>
      </c>
      <c r="C26" s="138"/>
      <c r="D26" s="39">
        <v>0</v>
      </c>
      <c r="E26" s="84">
        <v>0</v>
      </c>
      <c r="F26" s="8"/>
    </row>
    <row r="27" spans="1:6" x14ac:dyDescent="0.2">
      <c r="A27" s="40" t="s">
        <v>176</v>
      </c>
      <c r="B27" s="131" t="s">
        <v>175</v>
      </c>
      <c r="C27" s="132"/>
      <c r="D27" s="36">
        <v>5110</v>
      </c>
      <c r="E27" s="36">
        <v>105.42</v>
      </c>
      <c r="F27" s="8">
        <f t="shared" si="0"/>
        <v>2.0630136986301371</v>
      </c>
    </row>
    <row r="28" spans="1:6" x14ac:dyDescent="0.2">
      <c r="A28" s="40" t="s">
        <v>117</v>
      </c>
      <c r="B28" s="131" t="s">
        <v>116</v>
      </c>
      <c r="C28" s="132"/>
      <c r="D28" s="36">
        <v>5110</v>
      </c>
      <c r="E28" s="36">
        <v>105.42</v>
      </c>
      <c r="F28" s="8">
        <f t="shared" si="0"/>
        <v>2.0630136986301371</v>
      </c>
    </row>
    <row r="29" spans="1:6" x14ac:dyDescent="0.2">
      <c r="A29" s="40" t="s">
        <v>105</v>
      </c>
      <c r="B29" s="131" t="s">
        <v>104</v>
      </c>
      <c r="C29" s="132"/>
      <c r="D29" s="36">
        <v>1790</v>
      </c>
      <c r="E29" s="36">
        <v>460</v>
      </c>
      <c r="F29" s="8">
        <f t="shared" si="0"/>
        <v>25.69832402234637</v>
      </c>
    </row>
    <row r="30" spans="1:6" x14ac:dyDescent="0.2">
      <c r="A30" s="40" t="s">
        <v>101</v>
      </c>
      <c r="B30" s="131" t="s">
        <v>100</v>
      </c>
      <c r="C30" s="132"/>
      <c r="D30" s="36">
        <v>1790</v>
      </c>
      <c r="E30" s="36">
        <v>460</v>
      </c>
      <c r="F30" s="8">
        <f t="shared" si="0"/>
        <v>25.69832402234637</v>
      </c>
    </row>
    <row r="31" spans="1:6" x14ac:dyDescent="0.2">
      <c r="A31" s="83" t="s">
        <v>243</v>
      </c>
      <c r="B31" s="136" t="s">
        <v>242</v>
      </c>
      <c r="C31" s="132"/>
      <c r="D31" s="92">
        <v>49650</v>
      </c>
      <c r="E31" s="92">
        <v>27893.51</v>
      </c>
      <c r="F31" s="8">
        <f t="shared" si="0"/>
        <v>56.180281973816712</v>
      </c>
    </row>
    <row r="32" spans="1:6" x14ac:dyDescent="0.2">
      <c r="A32" s="40" t="s">
        <v>105</v>
      </c>
      <c r="B32" s="131" t="s">
        <v>104</v>
      </c>
      <c r="C32" s="132"/>
      <c r="D32" s="36">
        <v>0</v>
      </c>
      <c r="E32" s="36">
        <v>9734.7099999999991</v>
      </c>
      <c r="F32" s="8"/>
    </row>
    <row r="33" spans="1:6" x14ac:dyDescent="0.2">
      <c r="A33" s="40" t="s">
        <v>99</v>
      </c>
      <c r="B33" s="131" t="s">
        <v>98</v>
      </c>
      <c r="C33" s="132"/>
      <c r="D33" s="36">
        <v>0</v>
      </c>
      <c r="E33" s="36">
        <v>9734.7099999999991</v>
      </c>
      <c r="F33" s="8"/>
    </row>
    <row r="34" spans="1:6" x14ac:dyDescent="0.2">
      <c r="A34" s="40" t="s">
        <v>86</v>
      </c>
      <c r="B34" s="131" t="s">
        <v>85</v>
      </c>
      <c r="C34" s="132"/>
      <c r="D34" s="36">
        <v>49650</v>
      </c>
      <c r="E34" s="36">
        <v>18158.8</v>
      </c>
      <c r="F34" s="8">
        <f t="shared" si="0"/>
        <v>36.57361530715005</v>
      </c>
    </row>
    <row r="35" spans="1:6" x14ac:dyDescent="0.2">
      <c r="A35" s="40" t="s">
        <v>68</v>
      </c>
      <c r="B35" s="131" t="s">
        <v>67</v>
      </c>
      <c r="C35" s="132"/>
      <c r="D35" s="36">
        <v>49650</v>
      </c>
      <c r="E35" s="36">
        <v>18158.8</v>
      </c>
      <c r="F35" s="8">
        <f t="shared" si="0"/>
        <v>36.57361530715005</v>
      </c>
    </row>
    <row r="36" spans="1:6" x14ac:dyDescent="0.2">
      <c r="A36" s="83" t="s">
        <v>241</v>
      </c>
      <c r="B36" s="136" t="s">
        <v>240</v>
      </c>
      <c r="C36" s="132"/>
      <c r="D36" s="92">
        <v>4640</v>
      </c>
      <c r="E36" s="92">
        <v>5805.78</v>
      </c>
      <c r="F36" s="8">
        <f t="shared" si="0"/>
        <v>125.12456896551724</v>
      </c>
    </row>
    <row r="37" spans="1:6" x14ac:dyDescent="0.2">
      <c r="A37" s="40" t="s">
        <v>193</v>
      </c>
      <c r="B37" s="131" t="s">
        <v>192</v>
      </c>
      <c r="C37" s="132"/>
      <c r="D37" s="36">
        <v>3170</v>
      </c>
      <c r="E37" s="36">
        <v>3984.43</v>
      </c>
      <c r="F37" s="8">
        <f t="shared" si="0"/>
        <v>125.69179810725552</v>
      </c>
    </row>
    <row r="38" spans="1:6" x14ac:dyDescent="0.2">
      <c r="A38" s="40" t="s">
        <v>189</v>
      </c>
      <c r="B38" s="131" t="s">
        <v>188</v>
      </c>
      <c r="C38" s="132"/>
      <c r="D38" s="36">
        <v>2720</v>
      </c>
      <c r="E38" s="36">
        <v>3420.14</v>
      </c>
      <c r="F38" s="8">
        <f t="shared" si="0"/>
        <v>125.74044117647058</v>
      </c>
    </row>
    <row r="39" spans="1:6" x14ac:dyDescent="0.2">
      <c r="A39" s="40" t="s">
        <v>178</v>
      </c>
      <c r="B39" s="131" t="s">
        <v>177</v>
      </c>
      <c r="C39" s="132"/>
      <c r="D39" s="36">
        <v>450</v>
      </c>
      <c r="E39" s="36">
        <v>564.29</v>
      </c>
      <c r="F39" s="8">
        <f t="shared" si="0"/>
        <v>125.39777777777776</v>
      </c>
    </row>
    <row r="40" spans="1:6" x14ac:dyDescent="0.2">
      <c r="A40" s="40" t="s">
        <v>176</v>
      </c>
      <c r="B40" s="131" t="s">
        <v>175</v>
      </c>
      <c r="C40" s="132"/>
      <c r="D40" s="36">
        <v>1470</v>
      </c>
      <c r="E40" s="36">
        <v>1821.35</v>
      </c>
      <c r="F40" s="8">
        <f t="shared" si="0"/>
        <v>123.90136054421768</v>
      </c>
    </row>
    <row r="41" spans="1:6" x14ac:dyDescent="0.2">
      <c r="A41" s="40" t="s">
        <v>162</v>
      </c>
      <c r="B41" s="131" t="s">
        <v>161</v>
      </c>
      <c r="C41" s="132"/>
      <c r="D41" s="36">
        <v>1470</v>
      </c>
      <c r="E41" s="36">
        <v>0</v>
      </c>
      <c r="F41" s="8">
        <f t="shared" si="0"/>
        <v>0</v>
      </c>
    </row>
    <row r="42" spans="1:6" x14ac:dyDescent="0.2">
      <c r="A42" s="40" t="s">
        <v>136</v>
      </c>
      <c r="B42" s="131" t="s">
        <v>135</v>
      </c>
      <c r="C42" s="132"/>
      <c r="D42" s="36">
        <v>0</v>
      </c>
      <c r="E42" s="36">
        <v>1507.19</v>
      </c>
      <c r="F42" s="8"/>
    </row>
    <row r="43" spans="1:6" x14ac:dyDescent="0.2">
      <c r="A43" s="40" t="s">
        <v>125</v>
      </c>
      <c r="B43" s="131" t="s">
        <v>124</v>
      </c>
      <c r="C43" s="132"/>
      <c r="D43" s="36">
        <v>0</v>
      </c>
      <c r="E43" s="36">
        <v>271.58999999999997</v>
      </c>
      <c r="F43" s="8"/>
    </row>
    <row r="44" spans="1:6" x14ac:dyDescent="0.2">
      <c r="A44" s="40" t="s">
        <v>117</v>
      </c>
      <c r="B44" s="131" t="s">
        <v>116</v>
      </c>
      <c r="C44" s="132"/>
      <c r="D44" s="36">
        <v>0</v>
      </c>
      <c r="E44" s="36">
        <v>42.57</v>
      </c>
      <c r="F44" s="8"/>
    </row>
    <row r="45" spans="1:6" ht="22.5" customHeight="1" x14ac:dyDescent="0.2">
      <c r="A45" s="83" t="s">
        <v>231</v>
      </c>
      <c r="B45" s="136" t="s">
        <v>230</v>
      </c>
      <c r="C45" s="132"/>
      <c r="D45" s="92">
        <v>242790</v>
      </c>
      <c r="E45" s="92">
        <v>46995.4</v>
      </c>
      <c r="F45" s="8">
        <f t="shared" si="0"/>
        <v>19.356398533712262</v>
      </c>
    </row>
    <row r="46" spans="1:6" x14ac:dyDescent="0.2">
      <c r="A46" s="40" t="s">
        <v>176</v>
      </c>
      <c r="B46" s="131" t="s">
        <v>175</v>
      </c>
      <c r="C46" s="132"/>
      <c r="D46" s="36">
        <v>2390</v>
      </c>
      <c r="E46" s="36">
        <v>26594.25</v>
      </c>
      <c r="F46" s="8">
        <f t="shared" si="0"/>
        <v>1112.7301255230127</v>
      </c>
    </row>
    <row r="47" spans="1:6" x14ac:dyDescent="0.2">
      <c r="A47" s="40" t="s">
        <v>146</v>
      </c>
      <c r="B47" s="131" t="s">
        <v>145</v>
      </c>
      <c r="C47" s="132"/>
      <c r="D47" s="36">
        <v>2390</v>
      </c>
      <c r="E47" s="36">
        <v>26594.25</v>
      </c>
      <c r="F47" s="8">
        <f t="shared" si="0"/>
        <v>1112.7301255230127</v>
      </c>
    </row>
    <row r="48" spans="1:6" x14ac:dyDescent="0.2">
      <c r="A48" s="40" t="s">
        <v>92</v>
      </c>
      <c r="B48" s="131" t="s">
        <v>91</v>
      </c>
      <c r="C48" s="132"/>
      <c r="D48" s="36">
        <v>0</v>
      </c>
      <c r="E48" s="36">
        <v>0</v>
      </c>
      <c r="F48" s="8"/>
    </row>
    <row r="49" spans="1:6" x14ac:dyDescent="0.2">
      <c r="A49" s="40" t="s">
        <v>88</v>
      </c>
      <c r="B49" s="131" t="s">
        <v>87</v>
      </c>
      <c r="C49" s="132"/>
      <c r="D49" s="36">
        <v>0</v>
      </c>
      <c r="E49" s="36">
        <v>0</v>
      </c>
      <c r="F49" s="8"/>
    </row>
    <row r="50" spans="1:6" x14ac:dyDescent="0.2">
      <c r="A50" s="40" t="s">
        <v>86</v>
      </c>
      <c r="B50" s="131" t="s">
        <v>85</v>
      </c>
      <c r="C50" s="132"/>
      <c r="D50" s="36">
        <v>240400</v>
      </c>
      <c r="E50" s="36">
        <v>20401.150000000001</v>
      </c>
      <c r="F50" s="8">
        <f t="shared" si="0"/>
        <v>8.4863352745424301</v>
      </c>
    </row>
    <row r="51" spans="1:6" x14ac:dyDescent="0.2">
      <c r="A51" s="40" t="s">
        <v>82</v>
      </c>
      <c r="B51" s="131" t="s">
        <v>81</v>
      </c>
      <c r="C51" s="132"/>
      <c r="D51" s="36">
        <v>0</v>
      </c>
      <c r="E51" s="36">
        <v>0</v>
      </c>
      <c r="F51" s="8"/>
    </row>
    <row r="52" spans="1:6" x14ac:dyDescent="0.2">
      <c r="A52" s="40" t="s">
        <v>78</v>
      </c>
      <c r="B52" s="131" t="s">
        <v>77</v>
      </c>
      <c r="C52" s="132"/>
      <c r="D52" s="36">
        <v>238900</v>
      </c>
      <c r="E52" s="36">
        <v>11701.4</v>
      </c>
      <c r="F52" s="8">
        <f t="shared" si="0"/>
        <v>4.8980326496442022</v>
      </c>
    </row>
    <row r="53" spans="1:6" x14ac:dyDescent="0.2">
      <c r="A53" s="40" t="s">
        <v>74</v>
      </c>
      <c r="B53" s="131" t="s">
        <v>73</v>
      </c>
      <c r="C53" s="132"/>
      <c r="D53" s="36">
        <v>0</v>
      </c>
      <c r="E53" s="36">
        <v>7349.81</v>
      </c>
      <c r="F53" s="8"/>
    </row>
    <row r="54" spans="1:6" x14ac:dyDescent="0.2">
      <c r="A54" s="40" t="s">
        <v>68</v>
      </c>
      <c r="B54" s="131" t="s">
        <v>67</v>
      </c>
      <c r="C54" s="132"/>
      <c r="D54" s="36">
        <v>1500</v>
      </c>
      <c r="E54" s="36">
        <v>1349.94</v>
      </c>
      <c r="F54" s="8">
        <f t="shared" si="0"/>
        <v>89.995999999999995</v>
      </c>
    </row>
    <row r="55" spans="1:6" ht="21" customHeight="1" x14ac:dyDescent="0.2">
      <c r="A55" s="83" t="s">
        <v>239</v>
      </c>
      <c r="B55" s="136" t="s">
        <v>238</v>
      </c>
      <c r="C55" s="132"/>
      <c r="D55" s="92">
        <v>930</v>
      </c>
      <c r="E55" s="92">
        <v>1045.23</v>
      </c>
      <c r="F55" s="8">
        <f t="shared" si="0"/>
        <v>112.39032258064516</v>
      </c>
    </row>
    <row r="56" spans="1:6" x14ac:dyDescent="0.2">
      <c r="A56" s="40" t="s">
        <v>176</v>
      </c>
      <c r="B56" s="131" t="s">
        <v>175</v>
      </c>
      <c r="C56" s="132"/>
      <c r="D56" s="36">
        <v>930</v>
      </c>
      <c r="E56" s="36">
        <v>1045.23</v>
      </c>
      <c r="F56" s="8">
        <f t="shared" si="0"/>
        <v>112.39032258064516</v>
      </c>
    </row>
    <row r="57" spans="1:6" x14ac:dyDescent="0.2">
      <c r="A57" s="40" t="s">
        <v>136</v>
      </c>
      <c r="B57" s="131" t="s">
        <v>135</v>
      </c>
      <c r="C57" s="132"/>
      <c r="D57" s="36">
        <v>930</v>
      </c>
      <c r="E57" s="36">
        <v>1045.23</v>
      </c>
      <c r="F57" s="8">
        <f t="shared" si="0"/>
        <v>112.39032258064516</v>
      </c>
    </row>
    <row r="58" spans="1:6" x14ac:dyDescent="0.2">
      <c r="A58" s="83" t="s">
        <v>237</v>
      </c>
      <c r="B58" s="136" t="s">
        <v>236</v>
      </c>
      <c r="C58" s="132"/>
      <c r="D58" s="92">
        <v>380</v>
      </c>
      <c r="E58" s="92">
        <v>371.06</v>
      </c>
      <c r="F58" s="8">
        <f t="shared" si="0"/>
        <v>97.647368421052633</v>
      </c>
    </row>
    <row r="59" spans="1:6" x14ac:dyDescent="0.2">
      <c r="A59" s="40" t="s">
        <v>97</v>
      </c>
      <c r="B59" s="131" t="s">
        <v>96</v>
      </c>
      <c r="C59" s="132"/>
      <c r="D59" s="36">
        <v>380</v>
      </c>
      <c r="E59" s="36">
        <v>371.06</v>
      </c>
      <c r="F59" s="8">
        <f t="shared" si="0"/>
        <v>97.647368421052633</v>
      </c>
    </row>
    <row r="60" spans="1:6" x14ac:dyDescent="0.2">
      <c r="A60" s="40" t="s">
        <v>94</v>
      </c>
      <c r="B60" s="131" t="s">
        <v>93</v>
      </c>
      <c r="C60" s="132"/>
      <c r="D60" s="36">
        <v>380</v>
      </c>
      <c r="E60" s="36">
        <v>371.06</v>
      </c>
      <c r="F60" s="8">
        <f t="shared" si="0"/>
        <v>97.647368421052633</v>
      </c>
    </row>
    <row r="61" spans="1:6" x14ac:dyDescent="0.2">
      <c r="A61" s="81" t="s">
        <v>218</v>
      </c>
      <c r="B61" s="134" t="s">
        <v>223</v>
      </c>
      <c r="C61" s="132"/>
      <c r="D61" s="90">
        <v>73360</v>
      </c>
      <c r="E61" s="90">
        <v>62410.080000000002</v>
      </c>
      <c r="F61" s="8">
        <f t="shared" si="0"/>
        <v>85.073718647764451</v>
      </c>
    </row>
    <row r="62" spans="1:6" x14ac:dyDescent="0.2">
      <c r="A62" s="82" t="s">
        <v>235</v>
      </c>
      <c r="B62" s="135" t="s">
        <v>234</v>
      </c>
      <c r="C62" s="132"/>
      <c r="D62" s="91">
        <v>73360</v>
      </c>
      <c r="E62" s="91">
        <v>62410.080000000002</v>
      </c>
      <c r="F62" s="8">
        <f t="shared" si="0"/>
        <v>85.073718647764451</v>
      </c>
    </row>
    <row r="63" spans="1:6" x14ac:dyDescent="0.2">
      <c r="A63" s="83" t="s">
        <v>233</v>
      </c>
      <c r="B63" s="136" t="s">
        <v>232</v>
      </c>
      <c r="C63" s="132"/>
      <c r="D63" s="92">
        <v>69410</v>
      </c>
      <c r="E63" s="92">
        <v>62410.080000000002</v>
      </c>
      <c r="F63" s="8">
        <f t="shared" si="0"/>
        <v>89.915113096095666</v>
      </c>
    </row>
    <row r="64" spans="1:6" x14ac:dyDescent="0.2">
      <c r="A64" s="40" t="s">
        <v>176</v>
      </c>
      <c r="B64" s="131" t="s">
        <v>175</v>
      </c>
      <c r="C64" s="132"/>
      <c r="D64" s="36">
        <v>68750</v>
      </c>
      <c r="E64" s="36">
        <v>61884.68</v>
      </c>
      <c r="F64" s="8">
        <f t="shared" si="0"/>
        <v>90.014079999999993</v>
      </c>
    </row>
    <row r="65" spans="1:6" x14ac:dyDescent="0.2">
      <c r="A65" s="40" t="s">
        <v>172</v>
      </c>
      <c r="B65" s="131" t="s">
        <v>171</v>
      </c>
      <c r="C65" s="132"/>
      <c r="D65" s="36">
        <v>530</v>
      </c>
      <c r="E65" s="36">
        <v>1656.01</v>
      </c>
      <c r="F65" s="8">
        <f t="shared" si="0"/>
        <v>312.45471698113209</v>
      </c>
    </row>
    <row r="66" spans="1:6" x14ac:dyDescent="0.2">
      <c r="A66" s="40" t="s">
        <v>170</v>
      </c>
      <c r="B66" s="131" t="s">
        <v>169</v>
      </c>
      <c r="C66" s="132"/>
      <c r="D66" s="36">
        <v>19910</v>
      </c>
      <c r="E66" s="36">
        <v>15301.92</v>
      </c>
      <c r="F66" s="8">
        <f t="shared" si="0"/>
        <v>76.855449522852837</v>
      </c>
    </row>
    <row r="67" spans="1:6" x14ac:dyDescent="0.2">
      <c r="A67" s="40" t="s">
        <v>168</v>
      </c>
      <c r="B67" s="131" t="s">
        <v>167</v>
      </c>
      <c r="C67" s="132"/>
      <c r="D67" s="36">
        <v>660</v>
      </c>
      <c r="E67" s="36">
        <v>180</v>
      </c>
      <c r="F67" s="8">
        <f t="shared" si="0"/>
        <v>27.27272727272727</v>
      </c>
    </row>
    <row r="68" spans="1:6" x14ac:dyDescent="0.2">
      <c r="A68" s="40" t="s">
        <v>162</v>
      </c>
      <c r="B68" s="131" t="s">
        <v>161</v>
      </c>
      <c r="C68" s="132"/>
      <c r="D68" s="36">
        <v>4110</v>
      </c>
      <c r="E68" s="36">
        <v>4110</v>
      </c>
      <c r="F68" s="8">
        <f t="shared" si="0"/>
        <v>100</v>
      </c>
    </row>
    <row r="69" spans="1:6" x14ac:dyDescent="0.2">
      <c r="A69" s="40" t="s">
        <v>160</v>
      </c>
      <c r="B69" s="131" t="s">
        <v>159</v>
      </c>
      <c r="C69" s="132"/>
      <c r="D69" s="36">
        <v>0</v>
      </c>
      <c r="E69" s="36">
        <v>249.19</v>
      </c>
      <c r="F69" s="8"/>
    </row>
    <row r="70" spans="1:6" x14ac:dyDescent="0.2">
      <c r="A70" s="40" t="s">
        <v>158</v>
      </c>
      <c r="B70" s="131" t="s">
        <v>157</v>
      </c>
      <c r="C70" s="132"/>
      <c r="D70" s="36">
        <v>8760</v>
      </c>
      <c r="E70" s="36">
        <v>4482.1000000000004</v>
      </c>
      <c r="F70" s="8">
        <f t="shared" si="0"/>
        <v>51.165525114155251</v>
      </c>
    </row>
    <row r="71" spans="1:6" x14ac:dyDescent="0.2">
      <c r="A71" s="40" t="s">
        <v>156</v>
      </c>
      <c r="B71" s="131" t="s">
        <v>155</v>
      </c>
      <c r="C71" s="132"/>
      <c r="D71" s="36">
        <v>2120</v>
      </c>
      <c r="E71" s="36">
        <v>2173.6799999999998</v>
      </c>
      <c r="F71" s="8">
        <f t="shared" si="0"/>
        <v>102.53207547169811</v>
      </c>
    </row>
    <row r="72" spans="1:6" x14ac:dyDescent="0.2">
      <c r="A72" s="40" t="s">
        <v>154</v>
      </c>
      <c r="B72" s="131" t="s">
        <v>153</v>
      </c>
      <c r="C72" s="132"/>
      <c r="D72" s="36">
        <v>660</v>
      </c>
      <c r="E72" s="36">
        <v>0</v>
      </c>
      <c r="F72" s="8">
        <f t="shared" si="0"/>
        <v>0</v>
      </c>
    </row>
    <row r="73" spans="1:6" x14ac:dyDescent="0.2">
      <c r="A73" s="40" t="s">
        <v>152</v>
      </c>
      <c r="B73" s="131" t="s">
        <v>151</v>
      </c>
      <c r="C73" s="132"/>
      <c r="D73" s="36">
        <v>0</v>
      </c>
      <c r="E73" s="36">
        <v>368.09</v>
      </c>
      <c r="F73" s="8"/>
    </row>
    <row r="74" spans="1:6" x14ac:dyDescent="0.2">
      <c r="A74" s="40" t="s">
        <v>148</v>
      </c>
      <c r="B74" s="131" t="s">
        <v>147</v>
      </c>
      <c r="C74" s="132"/>
      <c r="D74" s="36">
        <v>1990</v>
      </c>
      <c r="E74" s="36">
        <v>6300.83</v>
      </c>
      <c r="F74" s="8">
        <f t="shared" si="0"/>
        <v>316.62462311557789</v>
      </c>
    </row>
    <row r="75" spans="1:6" x14ac:dyDescent="0.2">
      <c r="A75" s="40" t="s">
        <v>146</v>
      </c>
      <c r="B75" s="131" t="s">
        <v>145</v>
      </c>
      <c r="C75" s="132"/>
      <c r="D75" s="36">
        <v>15930</v>
      </c>
      <c r="E75" s="36">
        <v>4052.51</v>
      </c>
      <c r="F75" s="8">
        <f t="shared" si="0"/>
        <v>25.439485247959826</v>
      </c>
    </row>
    <row r="76" spans="1:6" x14ac:dyDescent="0.2">
      <c r="A76" s="40" t="s">
        <v>144</v>
      </c>
      <c r="B76" s="131" t="s">
        <v>143</v>
      </c>
      <c r="C76" s="132"/>
      <c r="D76" s="36">
        <v>270</v>
      </c>
      <c r="E76" s="36">
        <v>0</v>
      </c>
      <c r="F76" s="8">
        <f t="shared" ref="F76:F137" si="1">E76/D76*100</f>
        <v>0</v>
      </c>
    </row>
    <row r="77" spans="1:6" x14ac:dyDescent="0.2">
      <c r="A77" s="40" t="s">
        <v>142</v>
      </c>
      <c r="B77" s="131" t="s">
        <v>141</v>
      </c>
      <c r="C77" s="132"/>
      <c r="D77" s="36">
        <v>6370</v>
      </c>
      <c r="E77" s="36">
        <v>6562.69</v>
      </c>
      <c r="F77" s="8">
        <f t="shared" si="1"/>
        <v>103.02496075353218</v>
      </c>
    </row>
    <row r="78" spans="1:6" x14ac:dyDescent="0.2">
      <c r="A78" s="40" t="s">
        <v>140</v>
      </c>
      <c r="B78" s="131" t="s">
        <v>139</v>
      </c>
      <c r="C78" s="132"/>
      <c r="D78" s="36">
        <v>0</v>
      </c>
      <c r="E78" s="36">
        <v>0</v>
      </c>
      <c r="F78" s="8"/>
    </row>
    <row r="79" spans="1:6" x14ac:dyDescent="0.2">
      <c r="A79" s="40" t="s">
        <v>138</v>
      </c>
      <c r="B79" s="131" t="s">
        <v>137</v>
      </c>
      <c r="C79" s="132"/>
      <c r="D79" s="36">
        <v>2390</v>
      </c>
      <c r="E79" s="36">
        <v>0</v>
      </c>
      <c r="F79" s="8">
        <f t="shared" si="1"/>
        <v>0</v>
      </c>
    </row>
    <row r="80" spans="1:6" x14ac:dyDescent="0.2">
      <c r="A80" s="40" t="s">
        <v>136</v>
      </c>
      <c r="B80" s="131" t="s">
        <v>135</v>
      </c>
      <c r="C80" s="132"/>
      <c r="D80" s="36">
        <v>800</v>
      </c>
      <c r="E80" s="36">
        <v>12953.08</v>
      </c>
      <c r="F80" s="8">
        <f t="shared" si="1"/>
        <v>1619.135</v>
      </c>
    </row>
    <row r="81" spans="1:6" x14ac:dyDescent="0.2">
      <c r="A81" s="40" t="s">
        <v>134</v>
      </c>
      <c r="B81" s="131" t="s">
        <v>133</v>
      </c>
      <c r="C81" s="132"/>
      <c r="D81" s="36">
        <v>1060</v>
      </c>
      <c r="E81" s="36">
        <v>1238.25</v>
      </c>
      <c r="F81" s="8">
        <f t="shared" si="1"/>
        <v>116.81603773584905</v>
      </c>
    </row>
    <row r="82" spans="1:6" x14ac:dyDescent="0.2">
      <c r="A82" s="40" t="s">
        <v>132</v>
      </c>
      <c r="B82" s="131" t="s">
        <v>131</v>
      </c>
      <c r="C82" s="132"/>
      <c r="D82" s="36">
        <v>930</v>
      </c>
      <c r="E82" s="36">
        <v>311.26</v>
      </c>
      <c r="F82" s="8">
        <f t="shared" si="1"/>
        <v>33.468817204301075</v>
      </c>
    </row>
    <row r="83" spans="1:6" x14ac:dyDescent="0.2">
      <c r="A83" s="40" t="s">
        <v>127</v>
      </c>
      <c r="B83" s="131" t="s">
        <v>126</v>
      </c>
      <c r="C83" s="132"/>
      <c r="D83" s="36">
        <v>930</v>
      </c>
      <c r="E83" s="36">
        <v>0</v>
      </c>
      <c r="F83" s="8">
        <f t="shared" si="1"/>
        <v>0</v>
      </c>
    </row>
    <row r="84" spans="1:6" x14ac:dyDescent="0.2">
      <c r="A84" s="40" t="s">
        <v>125</v>
      </c>
      <c r="B84" s="131" t="s">
        <v>124</v>
      </c>
      <c r="C84" s="132"/>
      <c r="D84" s="36">
        <v>270</v>
      </c>
      <c r="E84" s="36">
        <v>167.7</v>
      </c>
      <c r="F84" s="8">
        <f t="shared" si="1"/>
        <v>62.111111111111107</v>
      </c>
    </row>
    <row r="85" spans="1:6" x14ac:dyDescent="0.2">
      <c r="A85" s="40" t="s">
        <v>123</v>
      </c>
      <c r="B85" s="131" t="s">
        <v>122</v>
      </c>
      <c r="C85" s="132"/>
      <c r="D85" s="36">
        <v>130</v>
      </c>
      <c r="E85" s="36">
        <v>35</v>
      </c>
      <c r="F85" s="8">
        <f t="shared" si="1"/>
        <v>26.923076923076923</v>
      </c>
    </row>
    <row r="86" spans="1:6" x14ac:dyDescent="0.2">
      <c r="A86" s="40" t="s">
        <v>121</v>
      </c>
      <c r="B86" s="131" t="s">
        <v>120</v>
      </c>
      <c r="C86" s="132"/>
      <c r="D86" s="36">
        <v>0</v>
      </c>
      <c r="E86" s="36">
        <v>9.2899999999999991</v>
      </c>
      <c r="F86" s="8"/>
    </row>
    <row r="87" spans="1:6" x14ac:dyDescent="0.2">
      <c r="A87" s="40" t="s">
        <v>117</v>
      </c>
      <c r="B87" s="131" t="s">
        <v>116</v>
      </c>
      <c r="C87" s="132"/>
      <c r="D87" s="36">
        <v>930</v>
      </c>
      <c r="E87" s="36">
        <v>1733.08</v>
      </c>
      <c r="F87" s="8">
        <f t="shared" si="1"/>
        <v>186.352688172043</v>
      </c>
    </row>
    <row r="88" spans="1:6" x14ac:dyDescent="0.2">
      <c r="A88" s="40" t="s">
        <v>115</v>
      </c>
      <c r="B88" s="131" t="s">
        <v>114</v>
      </c>
      <c r="C88" s="132"/>
      <c r="D88" s="36">
        <v>660</v>
      </c>
      <c r="E88" s="36">
        <v>525.37</v>
      </c>
      <c r="F88" s="8">
        <f t="shared" si="1"/>
        <v>79.601515151515159</v>
      </c>
    </row>
    <row r="89" spans="1:6" x14ac:dyDescent="0.2">
      <c r="A89" s="40" t="s">
        <v>111</v>
      </c>
      <c r="B89" s="131" t="s">
        <v>110</v>
      </c>
      <c r="C89" s="132"/>
      <c r="D89" s="36">
        <v>400</v>
      </c>
      <c r="E89" s="36">
        <v>525.37</v>
      </c>
      <c r="F89" s="8">
        <f t="shared" si="1"/>
        <v>131.3425</v>
      </c>
    </row>
    <row r="90" spans="1:6" x14ac:dyDescent="0.2">
      <c r="A90" s="40" t="s">
        <v>109</v>
      </c>
      <c r="B90" s="131" t="s">
        <v>108</v>
      </c>
      <c r="C90" s="132"/>
      <c r="D90" s="36">
        <v>130</v>
      </c>
      <c r="E90" s="36">
        <v>0</v>
      </c>
      <c r="F90" s="8">
        <f t="shared" si="1"/>
        <v>0</v>
      </c>
    </row>
    <row r="91" spans="1:6" x14ac:dyDescent="0.2">
      <c r="A91" s="40" t="s">
        <v>107</v>
      </c>
      <c r="B91" s="131" t="s">
        <v>106</v>
      </c>
      <c r="C91" s="132"/>
      <c r="D91" s="36">
        <v>130</v>
      </c>
      <c r="E91" s="36">
        <v>0</v>
      </c>
      <c r="F91" s="8">
        <f t="shared" si="1"/>
        <v>0</v>
      </c>
    </row>
    <row r="92" spans="1:6" ht="21.75" customHeight="1" x14ac:dyDescent="0.2">
      <c r="A92" s="83" t="s">
        <v>231</v>
      </c>
      <c r="B92" s="136" t="s">
        <v>230</v>
      </c>
      <c r="C92" s="132"/>
      <c r="D92" s="92">
        <v>3950</v>
      </c>
      <c r="E92" s="92">
        <v>0</v>
      </c>
      <c r="F92" s="8">
        <f t="shared" si="1"/>
        <v>0</v>
      </c>
    </row>
    <row r="93" spans="1:6" x14ac:dyDescent="0.2">
      <c r="A93" s="40" t="s">
        <v>86</v>
      </c>
      <c r="B93" s="131" t="s">
        <v>85</v>
      </c>
      <c r="C93" s="132"/>
      <c r="D93" s="36">
        <v>3950</v>
      </c>
      <c r="E93" s="36">
        <v>0</v>
      </c>
      <c r="F93" s="8">
        <f t="shared" si="1"/>
        <v>0</v>
      </c>
    </row>
    <row r="94" spans="1:6" x14ac:dyDescent="0.2">
      <c r="A94" s="40" t="s">
        <v>82</v>
      </c>
      <c r="B94" s="131" t="s">
        <v>81</v>
      </c>
      <c r="C94" s="132"/>
      <c r="D94" s="36">
        <v>0</v>
      </c>
      <c r="E94" s="36">
        <v>0</v>
      </c>
      <c r="F94" s="8"/>
    </row>
    <row r="95" spans="1:6" x14ac:dyDescent="0.2">
      <c r="A95" s="40" t="s">
        <v>78</v>
      </c>
      <c r="B95" s="131" t="s">
        <v>77</v>
      </c>
      <c r="C95" s="132"/>
      <c r="D95" s="36">
        <v>3950</v>
      </c>
      <c r="E95" s="36">
        <v>0</v>
      </c>
      <c r="F95" s="8">
        <f t="shared" si="1"/>
        <v>0</v>
      </c>
    </row>
    <row r="96" spans="1:6" x14ac:dyDescent="0.2">
      <c r="A96" s="40" t="s">
        <v>68</v>
      </c>
      <c r="B96" s="131" t="s">
        <v>67</v>
      </c>
      <c r="C96" s="132"/>
      <c r="D96" s="36">
        <v>0</v>
      </c>
      <c r="E96" s="36">
        <v>0</v>
      </c>
      <c r="F96" s="8"/>
    </row>
    <row r="97" spans="1:6" x14ac:dyDescent="0.2">
      <c r="A97" s="80" t="s">
        <v>214</v>
      </c>
      <c r="B97" s="133" t="s">
        <v>212</v>
      </c>
      <c r="C97" s="132"/>
      <c r="D97" s="89">
        <v>3400</v>
      </c>
      <c r="E97" s="89">
        <v>3179.83</v>
      </c>
      <c r="F97" s="8">
        <f t="shared" si="1"/>
        <v>93.524411764705889</v>
      </c>
    </row>
    <row r="98" spans="1:6" x14ac:dyDescent="0.2">
      <c r="A98" s="81" t="s">
        <v>213</v>
      </c>
      <c r="B98" s="134" t="s">
        <v>212</v>
      </c>
      <c r="C98" s="132"/>
      <c r="D98" s="90">
        <v>3400</v>
      </c>
      <c r="E98" s="90">
        <v>3179.83</v>
      </c>
      <c r="F98" s="8">
        <f t="shared" si="1"/>
        <v>93.524411764705889</v>
      </c>
    </row>
    <row r="99" spans="1:6" x14ac:dyDescent="0.2">
      <c r="A99" s="82" t="s">
        <v>235</v>
      </c>
      <c r="B99" s="135" t="s">
        <v>234</v>
      </c>
      <c r="C99" s="132"/>
      <c r="D99" s="91">
        <v>3400</v>
      </c>
      <c r="E99" s="91">
        <v>3179.83</v>
      </c>
      <c r="F99" s="8">
        <f t="shared" si="1"/>
        <v>93.524411764705889</v>
      </c>
    </row>
    <row r="100" spans="1:6" x14ac:dyDescent="0.2">
      <c r="A100" s="83" t="s">
        <v>233</v>
      </c>
      <c r="B100" s="136" t="s">
        <v>232</v>
      </c>
      <c r="C100" s="132"/>
      <c r="D100" s="92">
        <v>1800</v>
      </c>
      <c r="E100" s="92">
        <v>2331.4499999999998</v>
      </c>
      <c r="F100" s="8">
        <f t="shared" si="1"/>
        <v>129.52499999999998</v>
      </c>
    </row>
    <row r="101" spans="1:6" x14ac:dyDescent="0.2">
      <c r="A101" s="40" t="s">
        <v>193</v>
      </c>
      <c r="B101" s="131" t="s">
        <v>192</v>
      </c>
      <c r="C101" s="132"/>
      <c r="D101" s="36">
        <v>400</v>
      </c>
      <c r="E101" s="36">
        <v>33.18</v>
      </c>
      <c r="F101" s="8">
        <f t="shared" si="1"/>
        <v>8.2949999999999999</v>
      </c>
    </row>
    <row r="102" spans="1:6" x14ac:dyDescent="0.2">
      <c r="A102" s="40" t="s">
        <v>182</v>
      </c>
      <c r="B102" s="131" t="s">
        <v>181</v>
      </c>
      <c r="C102" s="132"/>
      <c r="D102" s="36">
        <v>400</v>
      </c>
      <c r="E102" s="36">
        <v>33.18</v>
      </c>
      <c r="F102" s="8">
        <f t="shared" si="1"/>
        <v>8.2949999999999999</v>
      </c>
    </row>
    <row r="103" spans="1:6" x14ac:dyDescent="0.2">
      <c r="A103" s="40" t="s">
        <v>176</v>
      </c>
      <c r="B103" s="131" t="s">
        <v>175</v>
      </c>
      <c r="C103" s="132"/>
      <c r="D103" s="36">
        <v>1400</v>
      </c>
      <c r="E103" s="36">
        <v>2298.27</v>
      </c>
      <c r="F103" s="8">
        <f t="shared" si="1"/>
        <v>164.16214285714287</v>
      </c>
    </row>
    <row r="104" spans="1:6" x14ac:dyDescent="0.2">
      <c r="A104" s="40" t="s">
        <v>166</v>
      </c>
      <c r="B104" s="131" t="s">
        <v>165</v>
      </c>
      <c r="C104" s="132"/>
      <c r="D104" s="36">
        <v>300</v>
      </c>
      <c r="E104" s="36">
        <v>29.6</v>
      </c>
      <c r="F104" s="8">
        <f t="shared" si="1"/>
        <v>9.8666666666666671</v>
      </c>
    </row>
    <row r="105" spans="1:6" x14ac:dyDescent="0.2">
      <c r="A105" s="40" t="s">
        <v>162</v>
      </c>
      <c r="B105" s="131" t="s">
        <v>161</v>
      </c>
      <c r="C105" s="132"/>
      <c r="D105" s="36">
        <v>850</v>
      </c>
      <c r="E105" s="36">
        <v>0</v>
      </c>
      <c r="F105" s="8">
        <f t="shared" si="1"/>
        <v>0</v>
      </c>
    </row>
    <row r="106" spans="1:6" x14ac:dyDescent="0.2">
      <c r="A106" s="40" t="s">
        <v>160</v>
      </c>
      <c r="B106" s="131" t="s">
        <v>159</v>
      </c>
      <c r="C106" s="132"/>
      <c r="D106" s="36">
        <v>0</v>
      </c>
      <c r="E106" s="36">
        <v>0</v>
      </c>
      <c r="F106" s="8"/>
    </row>
    <row r="107" spans="1:6" x14ac:dyDescent="0.2">
      <c r="A107" s="40" t="s">
        <v>136</v>
      </c>
      <c r="B107" s="131" t="s">
        <v>135</v>
      </c>
      <c r="C107" s="132"/>
      <c r="D107" s="36">
        <v>250</v>
      </c>
      <c r="E107" s="36">
        <v>199.08</v>
      </c>
      <c r="F107" s="8">
        <f t="shared" si="1"/>
        <v>79.632000000000005</v>
      </c>
    </row>
    <row r="108" spans="1:6" x14ac:dyDescent="0.2">
      <c r="A108" s="40" t="s">
        <v>117</v>
      </c>
      <c r="B108" s="131" t="s">
        <v>116</v>
      </c>
      <c r="C108" s="132"/>
      <c r="D108" s="36">
        <v>0</v>
      </c>
      <c r="E108" s="36">
        <v>2069.59</v>
      </c>
      <c r="F108" s="8"/>
    </row>
    <row r="109" spans="1:6" ht="22.5" customHeight="1" x14ac:dyDescent="0.2">
      <c r="A109" s="83" t="s">
        <v>231</v>
      </c>
      <c r="B109" s="136" t="s">
        <v>230</v>
      </c>
      <c r="C109" s="132"/>
      <c r="D109" s="92">
        <v>1600</v>
      </c>
      <c r="E109" s="92">
        <v>848.38</v>
      </c>
      <c r="F109" s="8">
        <f t="shared" si="1"/>
        <v>53.02375</v>
      </c>
    </row>
    <row r="110" spans="1:6" x14ac:dyDescent="0.2">
      <c r="A110" s="40" t="s">
        <v>86</v>
      </c>
      <c r="B110" s="131" t="s">
        <v>85</v>
      </c>
      <c r="C110" s="132"/>
      <c r="D110" s="36">
        <v>1600</v>
      </c>
      <c r="E110" s="36">
        <v>848.38</v>
      </c>
      <c r="F110" s="8">
        <f t="shared" si="1"/>
        <v>53.02375</v>
      </c>
    </row>
    <row r="111" spans="1:6" x14ac:dyDescent="0.2">
      <c r="A111" s="40" t="s">
        <v>78</v>
      </c>
      <c r="B111" s="131" t="s">
        <v>77</v>
      </c>
      <c r="C111" s="132"/>
      <c r="D111" s="36">
        <v>0</v>
      </c>
      <c r="E111" s="36">
        <v>0</v>
      </c>
      <c r="F111" s="8"/>
    </row>
    <row r="112" spans="1:6" x14ac:dyDescent="0.2">
      <c r="A112" s="93">
        <v>4226</v>
      </c>
      <c r="B112" s="137" t="s">
        <v>73</v>
      </c>
      <c r="C112" s="138"/>
      <c r="D112" s="36"/>
      <c r="E112" s="36"/>
      <c r="F112" s="8"/>
    </row>
    <row r="113" spans="1:6" x14ac:dyDescent="0.2">
      <c r="A113" s="40" t="s">
        <v>68</v>
      </c>
      <c r="B113" s="131" t="s">
        <v>67</v>
      </c>
      <c r="C113" s="132"/>
      <c r="D113" s="36">
        <v>1600</v>
      </c>
      <c r="E113" s="36">
        <v>848.38</v>
      </c>
      <c r="F113" s="8">
        <f t="shared" si="1"/>
        <v>53.02375</v>
      </c>
    </row>
    <row r="114" spans="1:6" x14ac:dyDescent="0.2">
      <c r="A114" s="80" t="s">
        <v>211</v>
      </c>
      <c r="B114" s="133" t="s">
        <v>210</v>
      </c>
      <c r="C114" s="132"/>
      <c r="D114" s="89">
        <v>18100</v>
      </c>
      <c r="E114" s="89">
        <v>13205.95</v>
      </c>
      <c r="F114" s="8">
        <f t="shared" si="1"/>
        <v>72.961049723756915</v>
      </c>
    </row>
    <row r="115" spans="1:6" x14ac:dyDescent="0.2">
      <c r="A115" s="81" t="s">
        <v>209</v>
      </c>
      <c r="B115" s="134" t="s">
        <v>208</v>
      </c>
      <c r="C115" s="132"/>
      <c r="D115" s="90">
        <v>18100</v>
      </c>
      <c r="E115" s="90">
        <v>13205.95</v>
      </c>
      <c r="F115" s="8">
        <f t="shared" si="1"/>
        <v>72.961049723756915</v>
      </c>
    </row>
    <row r="116" spans="1:6" x14ac:dyDescent="0.2">
      <c r="A116" s="82" t="s">
        <v>235</v>
      </c>
      <c r="B116" s="135" t="s">
        <v>234</v>
      </c>
      <c r="C116" s="132"/>
      <c r="D116" s="91">
        <v>18100</v>
      </c>
      <c r="E116" s="91">
        <v>13205.95</v>
      </c>
      <c r="F116" s="8">
        <f t="shared" si="1"/>
        <v>72.961049723756915</v>
      </c>
    </row>
    <row r="117" spans="1:6" x14ac:dyDescent="0.2">
      <c r="A117" s="83" t="s">
        <v>233</v>
      </c>
      <c r="B117" s="136" t="s">
        <v>232</v>
      </c>
      <c r="C117" s="132"/>
      <c r="D117" s="92">
        <v>18100</v>
      </c>
      <c r="E117" s="92">
        <v>13205.95</v>
      </c>
      <c r="F117" s="8">
        <f t="shared" si="1"/>
        <v>72.961049723756915</v>
      </c>
    </row>
    <row r="118" spans="1:6" x14ac:dyDescent="0.2">
      <c r="A118" s="40" t="s">
        <v>193</v>
      </c>
      <c r="B118" s="131" t="s">
        <v>192</v>
      </c>
      <c r="C118" s="132"/>
      <c r="D118" s="36">
        <v>400</v>
      </c>
      <c r="E118" s="36">
        <v>352.33</v>
      </c>
      <c r="F118" s="8">
        <f t="shared" si="1"/>
        <v>88.082499999999996</v>
      </c>
    </row>
    <row r="119" spans="1:6" x14ac:dyDescent="0.2">
      <c r="A119" s="40" t="s">
        <v>182</v>
      </c>
      <c r="B119" s="131" t="s">
        <v>181</v>
      </c>
      <c r="C119" s="132"/>
      <c r="D119" s="36">
        <v>400</v>
      </c>
      <c r="E119" s="36">
        <v>352.33</v>
      </c>
      <c r="F119" s="8">
        <f t="shared" si="1"/>
        <v>88.082499999999996</v>
      </c>
    </row>
    <row r="120" spans="1:6" x14ac:dyDescent="0.2">
      <c r="A120" s="40" t="s">
        <v>176</v>
      </c>
      <c r="B120" s="131" t="s">
        <v>175</v>
      </c>
      <c r="C120" s="132"/>
      <c r="D120" s="36">
        <v>17700</v>
      </c>
      <c r="E120" s="36">
        <v>12853.62</v>
      </c>
      <c r="F120" s="8">
        <f t="shared" si="1"/>
        <v>72.619322033898314</v>
      </c>
    </row>
    <row r="121" spans="1:6" x14ac:dyDescent="0.2">
      <c r="A121" s="40" t="s">
        <v>172</v>
      </c>
      <c r="B121" s="131" t="s">
        <v>171</v>
      </c>
      <c r="C121" s="132"/>
      <c r="D121" s="36">
        <v>11000</v>
      </c>
      <c r="E121" s="36">
        <v>10168.92</v>
      </c>
      <c r="F121" s="8">
        <f t="shared" si="1"/>
        <v>92.444727272727278</v>
      </c>
    </row>
    <row r="122" spans="1:6" x14ac:dyDescent="0.2">
      <c r="A122" s="40" t="s">
        <v>160</v>
      </c>
      <c r="B122" s="131" t="s">
        <v>159</v>
      </c>
      <c r="C122" s="132"/>
      <c r="D122" s="36">
        <v>0</v>
      </c>
      <c r="E122" s="36">
        <v>162.65</v>
      </c>
      <c r="F122" s="8"/>
    </row>
    <row r="123" spans="1:6" x14ac:dyDescent="0.2">
      <c r="A123" s="40" t="s">
        <v>136</v>
      </c>
      <c r="B123" s="131" t="s">
        <v>135</v>
      </c>
      <c r="C123" s="132"/>
      <c r="D123" s="36">
        <v>6600</v>
      </c>
      <c r="E123" s="36">
        <v>1475.55</v>
      </c>
      <c r="F123" s="8">
        <f t="shared" si="1"/>
        <v>22.356818181818181</v>
      </c>
    </row>
    <row r="124" spans="1:6" x14ac:dyDescent="0.2">
      <c r="A124" s="40" t="s">
        <v>132</v>
      </c>
      <c r="B124" s="131" t="s">
        <v>131</v>
      </c>
      <c r="C124" s="132"/>
      <c r="D124" s="36">
        <v>100</v>
      </c>
      <c r="E124" s="36">
        <v>1046.5</v>
      </c>
      <c r="F124" s="8">
        <f t="shared" si="1"/>
        <v>1046.5</v>
      </c>
    </row>
    <row r="125" spans="1:6" x14ac:dyDescent="0.2">
      <c r="A125" s="80" t="s">
        <v>207</v>
      </c>
      <c r="B125" s="133" t="s">
        <v>206</v>
      </c>
      <c r="C125" s="132"/>
      <c r="D125" s="89">
        <v>1132450</v>
      </c>
      <c r="E125" s="89">
        <v>1075250.8</v>
      </c>
      <c r="F125" s="8">
        <f t="shared" si="1"/>
        <v>94.949075014349432</v>
      </c>
    </row>
    <row r="126" spans="1:6" x14ac:dyDescent="0.2">
      <c r="A126" s="81" t="s">
        <v>205</v>
      </c>
      <c r="B126" s="134" t="s">
        <v>204</v>
      </c>
      <c r="C126" s="132"/>
      <c r="D126" s="90">
        <v>1093350</v>
      </c>
      <c r="E126" s="90">
        <v>1068561.68</v>
      </c>
      <c r="F126" s="8">
        <f t="shared" si="1"/>
        <v>97.73281017057667</v>
      </c>
    </row>
    <row r="127" spans="1:6" x14ac:dyDescent="0.2">
      <c r="A127" s="82" t="s">
        <v>235</v>
      </c>
      <c r="B127" s="135" t="s">
        <v>234</v>
      </c>
      <c r="C127" s="132"/>
      <c r="D127" s="91">
        <v>1093350</v>
      </c>
      <c r="E127" s="91">
        <v>1068561.68</v>
      </c>
      <c r="F127" s="8">
        <f t="shared" si="1"/>
        <v>97.73281017057667</v>
      </c>
    </row>
    <row r="128" spans="1:6" x14ac:dyDescent="0.2">
      <c r="A128" s="83" t="s">
        <v>233</v>
      </c>
      <c r="B128" s="136" t="s">
        <v>232</v>
      </c>
      <c r="C128" s="132"/>
      <c r="D128" s="92">
        <v>1085600</v>
      </c>
      <c r="E128" s="92">
        <v>1059107.6000000001</v>
      </c>
      <c r="F128" s="8">
        <f t="shared" si="1"/>
        <v>97.559653647752413</v>
      </c>
    </row>
    <row r="129" spans="1:6" x14ac:dyDescent="0.2">
      <c r="A129" s="40" t="s">
        <v>193</v>
      </c>
      <c r="B129" s="131" t="s">
        <v>192</v>
      </c>
      <c r="C129" s="132"/>
      <c r="D129" s="36">
        <v>1060000</v>
      </c>
      <c r="E129" s="36">
        <v>1055473.6299999999</v>
      </c>
      <c r="F129" s="8">
        <f t="shared" si="1"/>
        <v>99.572983962264132</v>
      </c>
    </row>
    <row r="130" spans="1:6" x14ac:dyDescent="0.2">
      <c r="A130" s="40" t="s">
        <v>189</v>
      </c>
      <c r="B130" s="131" t="s">
        <v>188</v>
      </c>
      <c r="C130" s="132"/>
      <c r="D130" s="36">
        <v>850000</v>
      </c>
      <c r="E130" s="36">
        <v>850592.94</v>
      </c>
      <c r="F130" s="8">
        <f t="shared" si="1"/>
        <v>100.06975764705881</v>
      </c>
    </row>
    <row r="131" spans="1:6" x14ac:dyDescent="0.2">
      <c r="A131" s="40" t="s">
        <v>187</v>
      </c>
      <c r="B131" s="131" t="s">
        <v>186</v>
      </c>
      <c r="C131" s="132"/>
      <c r="D131" s="36">
        <v>15000</v>
      </c>
      <c r="E131" s="36">
        <v>13828.89</v>
      </c>
      <c r="F131" s="8">
        <f t="shared" si="1"/>
        <v>92.192599999999985</v>
      </c>
    </row>
    <row r="132" spans="1:6" x14ac:dyDescent="0.2">
      <c r="A132" s="40" t="s">
        <v>185</v>
      </c>
      <c r="B132" s="131" t="s">
        <v>184</v>
      </c>
      <c r="C132" s="132"/>
      <c r="D132" s="36">
        <v>25000</v>
      </c>
      <c r="E132" s="36">
        <v>22814.34</v>
      </c>
      <c r="F132" s="8">
        <f t="shared" si="1"/>
        <v>91.257360000000006</v>
      </c>
    </row>
    <row r="133" spans="1:6" x14ac:dyDescent="0.2">
      <c r="A133" s="40" t="s">
        <v>182</v>
      </c>
      <c r="B133" s="131" t="s">
        <v>181</v>
      </c>
      <c r="C133" s="132"/>
      <c r="D133" s="36">
        <v>25000</v>
      </c>
      <c r="E133" s="36">
        <v>21681.34</v>
      </c>
      <c r="F133" s="8">
        <f t="shared" si="1"/>
        <v>86.725359999999995</v>
      </c>
    </row>
    <row r="134" spans="1:6" x14ac:dyDescent="0.2">
      <c r="A134" s="40" t="s">
        <v>178</v>
      </c>
      <c r="B134" s="131" t="s">
        <v>177</v>
      </c>
      <c r="C134" s="132"/>
      <c r="D134" s="36">
        <v>145000</v>
      </c>
      <c r="E134" s="36">
        <v>146556.12</v>
      </c>
      <c r="F134" s="8">
        <f t="shared" si="1"/>
        <v>101.07318620689657</v>
      </c>
    </row>
    <row r="135" spans="1:6" x14ac:dyDescent="0.2">
      <c r="A135" s="93">
        <v>3133</v>
      </c>
      <c r="B135" s="137" t="s">
        <v>196</v>
      </c>
      <c r="C135" s="138"/>
      <c r="D135" s="36">
        <v>0</v>
      </c>
      <c r="E135" s="36">
        <v>0</v>
      </c>
      <c r="F135" s="8"/>
    </row>
    <row r="136" spans="1:6" x14ac:dyDescent="0.2">
      <c r="A136" s="40" t="s">
        <v>176</v>
      </c>
      <c r="B136" s="131" t="s">
        <v>175</v>
      </c>
      <c r="C136" s="132"/>
      <c r="D136" s="36">
        <v>25600</v>
      </c>
      <c r="E136" s="36">
        <v>3633.97</v>
      </c>
      <c r="F136" s="8">
        <f t="shared" si="1"/>
        <v>14.195195312500001</v>
      </c>
    </row>
    <row r="137" spans="1:6" x14ac:dyDescent="0.2">
      <c r="A137" s="40" t="s">
        <v>172</v>
      </c>
      <c r="B137" s="131" t="s">
        <v>171</v>
      </c>
      <c r="C137" s="132"/>
      <c r="D137" s="36">
        <v>200</v>
      </c>
      <c r="E137" s="36">
        <v>106.22</v>
      </c>
      <c r="F137" s="8">
        <f t="shared" si="1"/>
        <v>53.11</v>
      </c>
    </row>
    <row r="138" spans="1:6" x14ac:dyDescent="0.2">
      <c r="A138" s="40" t="s">
        <v>170</v>
      </c>
      <c r="B138" s="131" t="s">
        <v>169</v>
      </c>
      <c r="C138" s="132"/>
      <c r="D138" s="36">
        <v>0</v>
      </c>
      <c r="E138" s="36">
        <v>0</v>
      </c>
      <c r="F138" s="8"/>
    </row>
    <row r="139" spans="1:6" x14ac:dyDescent="0.2">
      <c r="A139" s="40" t="s">
        <v>162</v>
      </c>
      <c r="B139" s="131" t="s">
        <v>161</v>
      </c>
      <c r="C139" s="132"/>
      <c r="D139" s="36">
        <v>0</v>
      </c>
      <c r="E139" s="36">
        <v>283.92</v>
      </c>
      <c r="F139" s="8"/>
    </row>
    <row r="140" spans="1:6" x14ac:dyDescent="0.2">
      <c r="A140" s="40" t="s">
        <v>160</v>
      </c>
      <c r="B140" s="131" t="s">
        <v>159</v>
      </c>
      <c r="C140" s="132"/>
      <c r="D140" s="36">
        <v>0</v>
      </c>
      <c r="E140" s="36">
        <v>91.92</v>
      </c>
      <c r="F140" s="8"/>
    </row>
    <row r="141" spans="1:6" x14ac:dyDescent="0.2">
      <c r="A141" s="40" t="s">
        <v>158</v>
      </c>
      <c r="B141" s="131" t="s">
        <v>157</v>
      </c>
      <c r="C141" s="132"/>
      <c r="D141" s="36">
        <v>0</v>
      </c>
      <c r="E141" s="36">
        <v>0</v>
      </c>
      <c r="F141" s="8"/>
    </row>
    <row r="142" spans="1:6" x14ac:dyDescent="0.2">
      <c r="A142" s="40" t="s">
        <v>148</v>
      </c>
      <c r="B142" s="131" t="s">
        <v>147</v>
      </c>
      <c r="C142" s="132"/>
      <c r="D142" s="36">
        <v>500</v>
      </c>
      <c r="E142" s="36">
        <v>0</v>
      </c>
      <c r="F142" s="8">
        <f t="shared" ref="F142:F198" si="2">E142/D142*100</f>
        <v>0</v>
      </c>
    </row>
    <row r="143" spans="1:6" x14ac:dyDescent="0.2">
      <c r="A143" s="40" t="s">
        <v>138</v>
      </c>
      <c r="B143" s="131" t="s">
        <v>137</v>
      </c>
      <c r="C143" s="132"/>
      <c r="D143" s="36">
        <v>0</v>
      </c>
      <c r="E143" s="36">
        <v>0</v>
      </c>
      <c r="F143" s="8"/>
    </row>
    <row r="144" spans="1:6" x14ac:dyDescent="0.2">
      <c r="A144" s="40" t="s">
        <v>136</v>
      </c>
      <c r="B144" s="131" t="s">
        <v>135</v>
      </c>
      <c r="C144" s="132"/>
      <c r="D144" s="36">
        <v>1000</v>
      </c>
      <c r="E144" s="36">
        <v>401.35</v>
      </c>
      <c r="F144" s="8">
        <f t="shared" si="2"/>
        <v>40.135000000000005</v>
      </c>
    </row>
    <row r="145" spans="1:6" x14ac:dyDescent="0.2">
      <c r="A145" s="40" t="s">
        <v>125</v>
      </c>
      <c r="B145" s="131" t="s">
        <v>124</v>
      </c>
      <c r="C145" s="132"/>
      <c r="D145" s="36">
        <v>0</v>
      </c>
      <c r="E145" s="36">
        <v>0</v>
      </c>
      <c r="F145" s="8"/>
    </row>
    <row r="146" spans="1:6" x14ac:dyDescent="0.2">
      <c r="A146" s="40" t="s">
        <v>121</v>
      </c>
      <c r="B146" s="131" t="s">
        <v>120</v>
      </c>
      <c r="C146" s="132"/>
      <c r="D146" s="36">
        <v>900</v>
      </c>
      <c r="E146" s="36">
        <v>0</v>
      </c>
      <c r="F146" s="8">
        <f t="shared" si="2"/>
        <v>0</v>
      </c>
    </row>
    <row r="147" spans="1:6" x14ac:dyDescent="0.2">
      <c r="A147" s="40" t="s">
        <v>119</v>
      </c>
      <c r="B147" s="131" t="s">
        <v>118</v>
      </c>
      <c r="C147" s="132"/>
      <c r="D147" s="36">
        <v>20000</v>
      </c>
      <c r="E147" s="36">
        <v>33.18</v>
      </c>
      <c r="F147" s="8">
        <f t="shared" si="2"/>
        <v>0.16589999999999999</v>
      </c>
    </row>
    <row r="148" spans="1:6" x14ac:dyDescent="0.2">
      <c r="A148" s="40" t="s">
        <v>117</v>
      </c>
      <c r="B148" s="131" t="s">
        <v>116</v>
      </c>
      <c r="C148" s="132"/>
      <c r="D148" s="36">
        <v>3000</v>
      </c>
      <c r="E148" s="36">
        <v>2717.38</v>
      </c>
      <c r="F148" s="8">
        <f t="shared" si="2"/>
        <v>90.579333333333338</v>
      </c>
    </row>
    <row r="149" spans="1:6" x14ac:dyDescent="0.2">
      <c r="A149" s="93">
        <v>34</v>
      </c>
      <c r="B149" s="137" t="s">
        <v>114</v>
      </c>
      <c r="C149" s="138"/>
      <c r="D149" s="36">
        <v>0</v>
      </c>
      <c r="E149" s="36">
        <v>0</v>
      </c>
      <c r="F149" s="8"/>
    </row>
    <row r="150" spans="1:6" x14ac:dyDescent="0.2">
      <c r="A150" s="93">
        <v>3433</v>
      </c>
      <c r="B150" s="137" t="s">
        <v>108</v>
      </c>
      <c r="C150" s="138"/>
      <c r="D150" s="36">
        <v>0</v>
      </c>
      <c r="E150" s="36">
        <v>0</v>
      </c>
      <c r="F150" s="8"/>
    </row>
    <row r="151" spans="1:6" ht="24" customHeight="1" x14ac:dyDescent="0.2">
      <c r="A151" s="83" t="s">
        <v>231</v>
      </c>
      <c r="B151" s="136" t="s">
        <v>230</v>
      </c>
      <c r="C151" s="132"/>
      <c r="D151" s="92">
        <v>6500</v>
      </c>
      <c r="E151" s="92">
        <v>8200.44</v>
      </c>
      <c r="F151" s="8">
        <f t="shared" si="2"/>
        <v>126.16061538461538</v>
      </c>
    </row>
    <row r="152" spans="1:6" x14ac:dyDescent="0.2">
      <c r="A152" s="40" t="s">
        <v>86</v>
      </c>
      <c r="B152" s="131" t="s">
        <v>85</v>
      </c>
      <c r="C152" s="132"/>
      <c r="D152" s="36">
        <v>6500</v>
      </c>
      <c r="E152" s="36">
        <v>8200.44</v>
      </c>
      <c r="F152" s="8">
        <f t="shared" si="2"/>
        <v>126.16061538461538</v>
      </c>
    </row>
    <row r="153" spans="1:6" x14ac:dyDescent="0.2">
      <c r="A153" s="40" t="s">
        <v>78</v>
      </c>
      <c r="B153" s="131" t="s">
        <v>77</v>
      </c>
      <c r="C153" s="132"/>
      <c r="D153" s="36">
        <v>5800</v>
      </c>
      <c r="E153" s="36">
        <v>5734.8</v>
      </c>
      <c r="F153" s="8">
        <f t="shared" si="2"/>
        <v>98.875862068965532</v>
      </c>
    </row>
    <row r="154" spans="1:6" x14ac:dyDescent="0.2">
      <c r="A154" s="40" t="s">
        <v>68</v>
      </c>
      <c r="B154" s="131" t="s">
        <v>67</v>
      </c>
      <c r="C154" s="132"/>
      <c r="D154" s="36">
        <v>700</v>
      </c>
      <c r="E154" s="36">
        <v>2465.64</v>
      </c>
      <c r="F154" s="8">
        <f t="shared" si="2"/>
        <v>352.2342857142857</v>
      </c>
    </row>
    <row r="155" spans="1:6" x14ac:dyDescent="0.2">
      <c r="A155" s="83" t="s">
        <v>237</v>
      </c>
      <c r="B155" s="136" t="s">
        <v>236</v>
      </c>
      <c r="C155" s="132"/>
      <c r="D155" s="92">
        <v>1250</v>
      </c>
      <c r="E155" s="92">
        <v>1253.6400000000001</v>
      </c>
      <c r="F155" s="8">
        <f t="shared" si="2"/>
        <v>100.2912</v>
      </c>
    </row>
    <row r="156" spans="1:6" x14ac:dyDescent="0.2">
      <c r="A156" s="40" t="s">
        <v>97</v>
      </c>
      <c r="B156" s="131" t="s">
        <v>96</v>
      </c>
      <c r="C156" s="132"/>
      <c r="D156" s="36">
        <v>1250</v>
      </c>
      <c r="E156" s="36">
        <v>1253.6400000000001</v>
      </c>
      <c r="F156" s="8">
        <f t="shared" si="2"/>
        <v>100.2912</v>
      </c>
    </row>
    <row r="157" spans="1:6" x14ac:dyDescent="0.2">
      <c r="A157" s="40" t="s">
        <v>94</v>
      </c>
      <c r="B157" s="131" t="s">
        <v>93</v>
      </c>
      <c r="C157" s="132"/>
      <c r="D157" s="36">
        <v>1250</v>
      </c>
      <c r="E157" s="36">
        <v>1253.6400000000001</v>
      </c>
      <c r="F157" s="8">
        <f t="shared" si="2"/>
        <v>100.2912</v>
      </c>
    </row>
    <row r="158" spans="1:6" x14ac:dyDescent="0.2">
      <c r="A158" s="81" t="s">
        <v>203</v>
      </c>
      <c r="B158" s="134" t="s">
        <v>202</v>
      </c>
      <c r="C158" s="132"/>
      <c r="D158" s="90">
        <v>31600</v>
      </c>
      <c r="E158" s="90">
        <v>5729.32</v>
      </c>
      <c r="F158" s="8">
        <f t="shared" si="2"/>
        <v>18.130759493670883</v>
      </c>
    </row>
    <row r="159" spans="1:6" x14ac:dyDescent="0.2">
      <c r="A159" s="82" t="s">
        <v>235</v>
      </c>
      <c r="B159" s="135" t="s">
        <v>234</v>
      </c>
      <c r="C159" s="132"/>
      <c r="D159" s="91">
        <v>31600</v>
      </c>
      <c r="E159" s="91">
        <v>5729.32</v>
      </c>
      <c r="F159" s="8">
        <f t="shared" si="2"/>
        <v>18.130759493670883</v>
      </c>
    </row>
    <row r="160" spans="1:6" x14ac:dyDescent="0.2">
      <c r="A160" s="83" t="s">
        <v>233</v>
      </c>
      <c r="B160" s="136" t="s">
        <v>232</v>
      </c>
      <c r="C160" s="132"/>
      <c r="D160" s="92">
        <v>31600</v>
      </c>
      <c r="E160" s="92">
        <v>5729.32</v>
      </c>
      <c r="F160" s="8">
        <f t="shared" si="2"/>
        <v>18.130759493670883</v>
      </c>
    </row>
    <row r="161" spans="1:6" x14ac:dyDescent="0.2">
      <c r="A161" s="40" t="s">
        <v>193</v>
      </c>
      <c r="B161" s="131" t="s">
        <v>192</v>
      </c>
      <c r="C161" s="132"/>
      <c r="D161" s="36">
        <v>31000</v>
      </c>
      <c r="E161" s="36">
        <v>5569.28</v>
      </c>
      <c r="F161" s="8">
        <f t="shared" si="2"/>
        <v>17.965419354838708</v>
      </c>
    </row>
    <row r="162" spans="1:6" x14ac:dyDescent="0.2">
      <c r="A162" s="40" t="s">
        <v>189</v>
      </c>
      <c r="B162" s="131" t="s">
        <v>188</v>
      </c>
      <c r="C162" s="132"/>
      <c r="D162" s="36">
        <v>26000</v>
      </c>
      <c r="E162" s="36">
        <v>4718.2</v>
      </c>
      <c r="F162" s="8">
        <f t="shared" si="2"/>
        <v>18.146923076923077</v>
      </c>
    </row>
    <row r="163" spans="1:6" x14ac:dyDescent="0.2">
      <c r="A163" s="40" t="s">
        <v>178</v>
      </c>
      <c r="B163" s="131" t="s">
        <v>177</v>
      </c>
      <c r="C163" s="132"/>
      <c r="D163" s="36">
        <v>5000</v>
      </c>
      <c r="E163" s="36">
        <v>851.08</v>
      </c>
      <c r="F163" s="8">
        <f t="shared" si="2"/>
        <v>17.021599999999999</v>
      </c>
    </row>
    <row r="164" spans="1:6" x14ac:dyDescent="0.2">
      <c r="A164" s="40" t="s">
        <v>176</v>
      </c>
      <c r="B164" s="131" t="s">
        <v>175</v>
      </c>
      <c r="C164" s="132"/>
      <c r="D164" s="36">
        <v>600</v>
      </c>
      <c r="E164" s="36">
        <v>160.04</v>
      </c>
      <c r="F164" s="8">
        <f t="shared" si="2"/>
        <v>26.673333333333332</v>
      </c>
    </row>
    <row r="165" spans="1:6" x14ac:dyDescent="0.2">
      <c r="A165" s="40" t="s">
        <v>170</v>
      </c>
      <c r="B165" s="131" t="s">
        <v>169</v>
      </c>
      <c r="C165" s="132"/>
      <c r="D165" s="36">
        <v>600</v>
      </c>
      <c r="E165" s="36">
        <v>160.04</v>
      </c>
      <c r="F165" s="8">
        <f t="shared" si="2"/>
        <v>26.673333333333332</v>
      </c>
    </row>
    <row r="166" spans="1:6" x14ac:dyDescent="0.2">
      <c r="A166" s="81" t="s">
        <v>201</v>
      </c>
      <c r="B166" s="134" t="s">
        <v>200</v>
      </c>
      <c r="C166" s="132"/>
      <c r="D166" s="90">
        <v>7500</v>
      </c>
      <c r="E166" s="90">
        <v>959.8</v>
      </c>
      <c r="F166" s="8">
        <f t="shared" si="2"/>
        <v>12.797333333333333</v>
      </c>
    </row>
    <row r="167" spans="1:6" x14ac:dyDescent="0.2">
      <c r="A167" s="82" t="s">
        <v>235</v>
      </c>
      <c r="B167" s="135" t="s">
        <v>234</v>
      </c>
      <c r="C167" s="132"/>
      <c r="D167" s="91">
        <v>7500</v>
      </c>
      <c r="E167" s="91">
        <v>959.8</v>
      </c>
      <c r="F167" s="8">
        <f t="shared" si="2"/>
        <v>12.797333333333333</v>
      </c>
    </row>
    <row r="168" spans="1:6" x14ac:dyDescent="0.2">
      <c r="A168" s="83" t="s">
        <v>233</v>
      </c>
      <c r="B168" s="136" t="s">
        <v>232</v>
      </c>
      <c r="C168" s="132"/>
      <c r="D168" s="92">
        <v>4800</v>
      </c>
      <c r="E168" s="92">
        <v>86.8</v>
      </c>
      <c r="F168" s="8">
        <f t="shared" si="2"/>
        <v>1.8083333333333333</v>
      </c>
    </row>
    <row r="169" spans="1:6" x14ac:dyDescent="0.2">
      <c r="A169" s="95">
        <v>31</v>
      </c>
      <c r="B169" s="139" t="s">
        <v>192</v>
      </c>
      <c r="C169" s="140"/>
      <c r="D169" s="94"/>
      <c r="E169" s="94"/>
      <c r="F169" s="8"/>
    </row>
    <row r="170" spans="1:6" x14ac:dyDescent="0.2">
      <c r="A170" s="95">
        <v>3121</v>
      </c>
      <c r="B170" s="139" t="s">
        <v>181</v>
      </c>
      <c r="C170" s="140"/>
      <c r="D170" s="94"/>
      <c r="E170" s="94"/>
      <c r="F170" s="8"/>
    </row>
    <row r="171" spans="1:6" x14ac:dyDescent="0.2">
      <c r="A171" s="40" t="s">
        <v>176</v>
      </c>
      <c r="B171" s="131" t="s">
        <v>175</v>
      </c>
      <c r="C171" s="132"/>
      <c r="D171" s="36">
        <v>4800</v>
      </c>
      <c r="E171" s="36">
        <v>86.8</v>
      </c>
      <c r="F171" s="8">
        <f t="shared" si="2"/>
        <v>1.8083333333333333</v>
      </c>
    </row>
    <row r="172" spans="1:6" x14ac:dyDescent="0.2">
      <c r="A172" s="40" t="s">
        <v>172</v>
      </c>
      <c r="B172" s="131" t="s">
        <v>171</v>
      </c>
      <c r="C172" s="132"/>
      <c r="D172" s="36">
        <v>0</v>
      </c>
      <c r="E172" s="36">
        <v>0</v>
      </c>
      <c r="F172" s="8"/>
    </row>
    <row r="173" spans="1:6" x14ac:dyDescent="0.2">
      <c r="A173" s="40" t="s">
        <v>162</v>
      </c>
      <c r="B173" s="131" t="s">
        <v>161</v>
      </c>
      <c r="C173" s="132"/>
      <c r="D173" s="36">
        <v>2000</v>
      </c>
      <c r="E173" s="36">
        <v>0</v>
      </c>
      <c r="F173" s="8">
        <f t="shared" si="2"/>
        <v>0</v>
      </c>
    </row>
    <row r="174" spans="1:6" x14ac:dyDescent="0.2">
      <c r="A174" s="40" t="s">
        <v>140</v>
      </c>
      <c r="B174" s="131" t="s">
        <v>139</v>
      </c>
      <c r="C174" s="132"/>
      <c r="D174" s="36">
        <v>700</v>
      </c>
      <c r="E174" s="36">
        <v>0</v>
      </c>
      <c r="F174" s="8">
        <f t="shared" si="2"/>
        <v>0</v>
      </c>
    </row>
    <row r="175" spans="1:6" x14ac:dyDescent="0.2">
      <c r="A175" s="40" t="s">
        <v>136</v>
      </c>
      <c r="B175" s="131" t="s">
        <v>135</v>
      </c>
      <c r="C175" s="132"/>
      <c r="D175" s="36">
        <v>0</v>
      </c>
      <c r="E175" s="36">
        <v>0</v>
      </c>
      <c r="F175" s="8"/>
    </row>
    <row r="176" spans="1:6" x14ac:dyDescent="0.2">
      <c r="A176" s="40" t="s">
        <v>134</v>
      </c>
      <c r="B176" s="131" t="s">
        <v>133</v>
      </c>
      <c r="C176" s="132"/>
      <c r="D176" s="36">
        <v>800</v>
      </c>
      <c r="E176" s="36">
        <v>0</v>
      </c>
      <c r="F176" s="8">
        <f t="shared" si="2"/>
        <v>0</v>
      </c>
    </row>
    <row r="177" spans="1:6" x14ac:dyDescent="0.2">
      <c r="A177" s="93">
        <v>3239</v>
      </c>
      <c r="B177" s="137" t="s">
        <v>131</v>
      </c>
      <c r="C177" s="138"/>
      <c r="D177" s="36"/>
      <c r="E177" s="36"/>
      <c r="F177" s="8"/>
    </row>
    <row r="178" spans="1:6" x14ac:dyDescent="0.2">
      <c r="A178" s="40" t="s">
        <v>125</v>
      </c>
      <c r="B178" s="131" t="s">
        <v>124</v>
      </c>
      <c r="C178" s="132"/>
      <c r="D178" s="36">
        <v>300</v>
      </c>
      <c r="E178" s="36">
        <v>86.8</v>
      </c>
      <c r="F178" s="8">
        <f t="shared" si="2"/>
        <v>28.933333333333334</v>
      </c>
    </row>
    <row r="179" spans="1:6" x14ac:dyDescent="0.2">
      <c r="A179" s="40" t="s">
        <v>117</v>
      </c>
      <c r="B179" s="131" t="s">
        <v>116</v>
      </c>
      <c r="C179" s="132"/>
      <c r="D179" s="36">
        <v>1000</v>
      </c>
      <c r="E179" s="36">
        <v>0</v>
      </c>
      <c r="F179" s="8">
        <f t="shared" si="2"/>
        <v>0</v>
      </c>
    </row>
    <row r="180" spans="1:6" ht="24.75" customHeight="1" x14ac:dyDescent="0.2">
      <c r="A180" s="83" t="s">
        <v>231</v>
      </c>
      <c r="B180" s="136" t="s">
        <v>230</v>
      </c>
      <c r="C180" s="132"/>
      <c r="D180" s="92">
        <v>2700</v>
      </c>
      <c r="E180" s="92">
        <v>873</v>
      </c>
      <c r="F180" s="8">
        <f t="shared" si="2"/>
        <v>32.333333333333329</v>
      </c>
    </row>
    <row r="181" spans="1:6" x14ac:dyDescent="0.2">
      <c r="A181" s="40" t="s">
        <v>86</v>
      </c>
      <c r="B181" s="131" t="s">
        <v>85</v>
      </c>
      <c r="C181" s="132"/>
      <c r="D181" s="36">
        <v>2700</v>
      </c>
      <c r="E181" s="36">
        <v>873</v>
      </c>
      <c r="F181" s="8">
        <f t="shared" si="2"/>
        <v>32.333333333333329</v>
      </c>
    </row>
    <row r="182" spans="1:6" x14ac:dyDescent="0.2">
      <c r="A182" s="40" t="s">
        <v>78</v>
      </c>
      <c r="B182" s="131" t="s">
        <v>77</v>
      </c>
      <c r="C182" s="132"/>
      <c r="D182" s="36">
        <v>2700</v>
      </c>
      <c r="E182" s="36">
        <v>873</v>
      </c>
      <c r="F182" s="8">
        <f t="shared" si="2"/>
        <v>32.333333333333329</v>
      </c>
    </row>
    <row r="183" spans="1:6" x14ac:dyDescent="0.2">
      <c r="A183" s="40" t="s">
        <v>74</v>
      </c>
      <c r="B183" s="137" t="s">
        <v>73</v>
      </c>
      <c r="C183" s="138"/>
      <c r="D183" s="36"/>
      <c r="E183" s="36"/>
      <c r="F183" s="8"/>
    </row>
    <row r="184" spans="1:6" x14ac:dyDescent="0.2">
      <c r="A184" s="80" t="s">
        <v>199</v>
      </c>
      <c r="B184" s="133" t="s">
        <v>197</v>
      </c>
      <c r="C184" s="132"/>
      <c r="D184" s="89">
        <v>20700</v>
      </c>
      <c r="E184" s="89">
        <v>4402.12</v>
      </c>
      <c r="F184" s="8">
        <f t="shared" si="2"/>
        <v>21.266280193236714</v>
      </c>
    </row>
    <row r="185" spans="1:6" x14ac:dyDescent="0.2">
      <c r="A185" s="81" t="s">
        <v>198</v>
      </c>
      <c r="B185" s="134" t="s">
        <v>197</v>
      </c>
      <c r="C185" s="132"/>
      <c r="D185" s="90">
        <v>20700</v>
      </c>
      <c r="E185" s="90">
        <v>4402.12</v>
      </c>
      <c r="F185" s="8">
        <f t="shared" si="2"/>
        <v>21.266280193236714</v>
      </c>
    </row>
    <row r="186" spans="1:6" x14ac:dyDescent="0.2">
      <c r="A186" s="82" t="s">
        <v>235</v>
      </c>
      <c r="B186" s="135" t="s">
        <v>234</v>
      </c>
      <c r="C186" s="132"/>
      <c r="D186" s="91">
        <v>20700</v>
      </c>
      <c r="E186" s="91">
        <v>4402.12</v>
      </c>
      <c r="F186" s="8">
        <f t="shared" si="2"/>
        <v>21.266280193236714</v>
      </c>
    </row>
    <row r="187" spans="1:6" x14ac:dyDescent="0.2">
      <c r="A187" s="83" t="s">
        <v>233</v>
      </c>
      <c r="B187" s="136" t="s">
        <v>232</v>
      </c>
      <c r="C187" s="132"/>
      <c r="D187" s="92">
        <v>4000</v>
      </c>
      <c r="E187" s="92">
        <v>4402.12</v>
      </c>
      <c r="F187" s="8">
        <f t="shared" si="2"/>
        <v>110.053</v>
      </c>
    </row>
    <row r="188" spans="1:6" x14ac:dyDescent="0.2">
      <c r="A188" s="40" t="s">
        <v>176</v>
      </c>
      <c r="B188" s="131" t="s">
        <v>175</v>
      </c>
      <c r="C188" s="132"/>
      <c r="D188" s="36">
        <v>4000</v>
      </c>
      <c r="E188" s="36">
        <v>4402.12</v>
      </c>
      <c r="F188" s="8">
        <f t="shared" si="2"/>
        <v>110.053</v>
      </c>
    </row>
    <row r="189" spans="1:6" x14ac:dyDescent="0.2">
      <c r="A189" s="40" t="s">
        <v>172</v>
      </c>
      <c r="B189" s="131" t="s">
        <v>171</v>
      </c>
      <c r="C189" s="132"/>
      <c r="D189" s="36">
        <v>1000</v>
      </c>
      <c r="E189" s="36">
        <v>1635.32</v>
      </c>
      <c r="F189" s="8">
        <f t="shared" si="2"/>
        <v>163.53199999999998</v>
      </c>
    </row>
    <row r="190" spans="1:6" x14ac:dyDescent="0.2">
      <c r="A190" s="40" t="s">
        <v>162</v>
      </c>
      <c r="B190" s="131" t="s">
        <v>161</v>
      </c>
      <c r="C190" s="132"/>
      <c r="D190" s="36">
        <v>400</v>
      </c>
      <c r="E190" s="36">
        <v>80.290000000000006</v>
      </c>
      <c r="F190" s="8">
        <f t="shared" si="2"/>
        <v>20.072500000000002</v>
      </c>
    </row>
    <row r="191" spans="1:6" x14ac:dyDescent="0.2">
      <c r="A191" s="40" t="s">
        <v>152</v>
      </c>
      <c r="B191" s="131" t="s">
        <v>151</v>
      </c>
      <c r="C191" s="132"/>
      <c r="D191" s="36">
        <v>0</v>
      </c>
      <c r="E191" s="36">
        <v>264.95999999999998</v>
      </c>
      <c r="F191" s="8"/>
    </row>
    <row r="192" spans="1:6" x14ac:dyDescent="0.2">
      <c r="A192" s="40" t="s">
        <v>127</v>
      </c>
      <c r="B192" s="131" t="s">
        <v>126</v>
      </c>
      <c r="C192" s="132"/>
      <c r="D192" s="36">
        <v>100</v>
      </c>
      <c r="E192" s="36">
        <v>71.2</v>
      </c>
      <c r="F192" s="8">
        <f t="shared" si="2"/>
        <v>71.2</v>
      </c>
    </row>
    <row r="193" spans="1:6" x14ac:dyDescent="0.2">
      <c r="A193" s="40" t="s">
        <v>117</v>
      </c>
      <c r="B193" s="131" t="s">
        <v>116</v>
      </c>
      <c r="C193" s="132"/>
      <c r="D193" s="36">
        <v>2500</v>
      </c>
      <c r="E193" s="36">
        <v>2350.35</v>
      </c>
      <c r="F193" s="8">
        <f t="shared" si="2"/>
        <v>94.013999999999996</v>
      </c>
    </row>
    <row r="194" spans="1:6" ht="24" customHeight="1" x14ac:dyDescent="0.2">
      <c r="A194" s="83" t="s">
        <v>231</v>
      </c>
      <c r="B194" s="136" t="s">
        <v>230</v>
      </c>
      <c r="C194" s="132"/>
      <c r="D194" s="92">
        <v>16700</v>
      </c>
      <c r="E194" s="92">
        <v>0</v>
      </c>
      <c r="F194" s="8">
        <f t="shared" si="2"/>
        <v>0</v>
      </c>
    </row>
    <row r="195" spans="1:6" x14ac:dyDescent="0.2">
      <c r="A195" s="40" t="s">
        <v>86</v>
      </c>
      <c r="B195" s="131" t="s">
        <v>85</v>
      </c>
      <c r="C195" s="132"/>
      <c r="D195" s="36">
        <v>16700</v>
      </c>
      <c r="E195" s="36">
        <v>0</v>
      </c>
      <c r="F195" s="8">
        <f t="shared" si="2"/>
        <v>0</v>
      </c>
    </row>
    <row r="196" spans="1:6" x14ac:dyDescent="0.2">
      <c r="A196" s="40" t="s">
        <v>78</v>
      </c>
      <c r="B196" s="131" t="s">
        <v>77</v>
      </c>
      <c r="C196" s="132"/>
      <c r="D196" s="36">
        <v>700</v>
      </c>
      <c r="E196" s="36">
        <v>0</v>
      </c>
      <c r="F196" s="8">
        <f t="shared" si="2"/>
        <v>0</v>
      </c>
    </row>
    <row r="197" spans="1:6" x14ac:dyDescent="0.2">
      <c r="A197" s="40" t="s">
        <v>76</v>
      </c>
      <c r="B197" s="131" t="s">
        <v>75</v>
      </c>
      <c r="C197" s="132"/>
      <c r="D197" s="36">
        <v>15000</v>
      </c>
      <c r="E197" s="36">
        <v>0</v>
      </c>
      <c r="F197" s="8">
        <f t="shared" si="2"/>
        <v>0</v>
      </c>
    </row>
    <row r="198" spans="1:6" x14ac:dyDescent="0.2">
      <c r="A198" s="40" t="s">
        <v>74</v>
      </c>
      <c r="B198" s="131" t="s">
        <v>73</v>
      </c>
      <c r="C198" s="132"/>
      <c r="D198" s="36">
        <v>1000</v>
      </c>
      <c r="E198" s="36">
        <v>0</v>
      </c>
      <c r="F198" s="8">
        <f t="shared" si="2"/>
        <v>0</v>
      </c>
    </row>
    <row r="199" spans="1:6" x14ac:dyDescent="0.2">
      <c r="A199" s="40" t="s">
        <v>72</v>
      </c>
      <c r="B199" s="131" t="s">
        <v>71</v>
      </c>
      <c r="C199" s="132"/>
      <c r="D199" s="36">
        <v>0</v>
      </c>
      <c r="E199" s="36">
        <v>0</v>
      </c>
      <c r="F199" s="8"/>
    </row>
  </sheetData>
  <mergeCells count="197">
    <mergeCell ref="A1:B1"/>
    <mergeCell ref="A5:C5"/>
    <mergeCell ref="B7:C7"/>
    <mergeCell ref="B8:C8"/>
    <mergeCell ref="B15:C15"/>
    <mergeCell ref="B16:C16"/>
    <mergeCell ref="B17:C17"/>
    <mergeCell ref="B18:C18"/>
    <mergeCell ref="B19:C19"/>
    <mergeCell ref="A6:C6"/>
    <mergeCell ref="A4:D4"/>
    <mergeCell ref="B24:C24"/>
    <mergeCell ref="B25:C25"/>
    <mergeCell ref="B26:C26"/>
    <mergeCell ref="B37:C37"/>
    <mergeCell ref="B38:C38"/>
    <mergeCell ref="B21:C21"/>
    <mergeCell ref="B9:C9"/>
    <mergeCell ref="B10:C10"/>
    <mergeCell ref="B11:C11"/>
    <mergeCell ref="B12:C12"/>
    <mergeCell ref="B13:C13"/>
    <mergeCell ref="B14:C14"/>
    <mergeCell ref="B22:C22"/>
    <mergeCell ref="B23:C23"/>
    <mergeCell ref="B20:C20"/>
    <mergeCell ref="B31:C3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43:C4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116:C116"/>
    <mergeCell ref="B117:C117"/>
    <mergeCell ref="B118:C118"/>
    <mergeCell ref="B119:C119"/>
    <mergeCell ref="B120:C120"/>
    <mergeCell ref="B121:C121"/>
    <mergeCell ref="B109:C109"/>
    <mergeCell ref="B110:C110"/>
    <mergeCell ref="B111:C111"/>
    <mergeCell ref="B113:C113"/>
    <mergeCell ref="B114:C114"/>
    <mergeCell ref="B115:C115"/>
    <mergeCell ref="B112:C112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41:C141"/>
    <mergeCell ref="B142:C142"/>
    <mergeCell ref="B143:C143"/>
    <mergeCell ref="B144:C144"/>
    <mergeCell ref="B145:C145"/>
    <mergeCell ref="B146:C146"/>
    <mergeCell ref="B134:C134"/>
    <mergeCell ref="B136:C136"/>
    <mergeCell ref="B137:C137"/>
    <mergeCell ref="B138:C138"/>
    <mergeCell ref="B139:C139"/>
    <mergeCell ref="B140:C140"/>
    <mergeCell ref="B135:C135"/>
    <mergeCell ref="B155:C155"/>
    <mergeCell ref="B156:C156"/>
    <mergeCell ref="B157:C157"/>
    <mergeCell ref="B158:C158"/>
    <mergeCell ref="B159:C159"/>
    <mergeCell ref="B160:C160"/>
    <mergeCell ref="B147:C147"/>
    <mergeCell ref="B148:C148"/>
    <mergeCell ref="B151:C151"/>
    <mergeCell ref="B152:C152"/>
    <mergeCell ref="B153:C153"/>
    <mergeCell ref="B154:C154"/>
    <mergeCell ref="B149:C149"/>
    <mergeCell ref="B150:C150"/>
    <mergeCell ref="B167:C167"/>
    <mergeCell ref="B168:C168"/>
    <mergeCell ref="B171:C171"/>
    <mergeCell ref="B172:C172"/>
    <mergeCell ref="B173:C173"/>
    <mergeCell ref="B174:C174"/>
    <mergeCell ref="B169:C169"/>
    <mergeCell ref="B170:C170"/>
    <mergeCell ref="B161:C161"/>
    <mergeCell ref="B162:C162"/>
    <mergeCell ref="B163:C163"/>
    <mergeCell ref="B164:C164"/>
    <mergeCell ref="B165:C165"/>
    <mergeCell ref="B166:C166"/>
    <mergeCell ref="B195:C195"/>
    <mergeCell ref="B196:C196"/>
    <mergeCell ref="B197:C197"/>
    <mergeCell ref="B198:C198"/>
    <mergeCell ref="B199:C199"/>
    <mergeCell ref="B189:C189"/>
    <mergeCell ref="B190:C190"/>
    <mergeCell ref="B191:C191"/>
    <mergeCell ref="B192:C192"/>
    <mergeCell ref="B193:C193"/>
    <mergeCell ref="B194:C194"/>
    <mergeCell ref="B182:C182"/>
    <mergeCell ref="B184:C184"/>
    <mergeCell ref="B185:C185"/>
    <mergeCell ref="B186:C186"/>
    <mergeCell ref="B187:C187"/>
    <mergeCell ref="B188:C188"/>
    <mergeCell ref="B183:C183"/>
    <mergeCell ref="B175:C175"/>
    <mergeCell ref="B176:C176"/>
    <mergeCell ref="B178:C178"/>
    <mergeCell ref="B179:C179"/>
    <mergeCell ref="B180:C180"/>
    <mergeCell ref="B181:C181"/>
    <mergeCell ref="B177:C17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C8B13-60B6-465E-83A7-73B1EEEA0C84}">
  <dimension ref="A1:H107"/>
  <sheetViews>
    <sheetView workbookViewId="0">
      <selection activeCell="H51" sqref="H51"/>
    </sheetView>
  </sheetViews>
  <sheetFormatPr defaultRowHeight="12.75" x14ac:dyDescent="0.2"/>
  <cols>
    <col min="1" max="1" width="5" bestFit="1" customWidth="1"/>
    <col min="2" max="2" width="68.85546875" customWidth="1"/>
    <col min="3" max="3" width="14.5703125" bestFit="1" customWidth="1"/>
    <col min="4" max="4" width="14" bestFit="1" customWidth="1"/>
    <col min="5" max="5" width="12.85546875" customWidth="1"/>
    <col min="6" max="6" width="10.5703125" customWidth="1"/>
    <col min="7" max="7" width="12.28515625" customWidth="1"/>
  </cols>
  <sheetData>
    <row r="1" spans="1:7" x14ac:dyDescent="0.2">
      <c r="A1" s="118" t="s">
        <v>0</v>
      </c>
      <c r="B1" s="119"/>
      <c r="C1" s="10"/>
      <c r="D1" s="10"/>
      <c r="E1" s="10"/>
      <c r="F1" s="10"/>
      <c r="G1" s="10"/>
    </row>
    <row r="2" spans="1:7" x14ac:dyDescent="0.2">
      <c r="A2" s="118" t="s">
        <v>1</v>
      </c>
      <c r="B2" s="118"/>
      <c r="C2" s="13"/>
      <c r="D2" s="10"/>
      <c r="E2" s="10"/>
      <c r="F2" s="10"/>
      <c r="G2" s="10"/>
    </row>
    <row r="3" spans="1:7" x14ac:dyDescent="0.2">
      <c r="A3" s="118" t="s">
        <v>2</v>
      </c>
      <c r="B3" s="118"/>
      <c r="C3" s="13"/>
      <c r="D3" s="10"/>
      <c r="E3" s="10"/>
      <c r="F3" s="10"/>
      <c r="G3" s="10"/>
    </row>
    <row r="4" spans="1:7" ht="15.75" x14ac:dyDescent="0.2">
      <c r="A4" s="10"/>
      <c r="B4" s="122" t="s">
        <v>262</v>
      </c>
      <c r="C4" s="122"/>
      <c r="D4" s="122"/>
      <c r="E4" s="122"/>
      <c r="F4" s="122"/>
      <c r="G4" s="10"/>
    </row>
    <row r="5" spans="1:7" ht="39" customHeight="1" x14ac:dyDescent="0.2">
      <c r="A5" s="116" t="s">
        <v>194</v>
      </c>
      <c r="B5" s="117"/>
      <c r="C5" s="6" t="s">
        <v>221</v>
      </c>
      <c r="D5" s="6" t="s">
        <v>220</v>
      </c>
      <c r="E5" s="6" t="s">
        <v>222</v>
      </c>
      <c r="F5" s="47" t="s">
        <v>20</v>
      </c>
      <c r="G5" s="48" t="s">
        <v>21</v>
      </c>
    </row>
    <row r="6" spans="1:7" x14ac:dyDescent="0.2">
      <c r="A6" s="114" t="s">
        <v>4</v>
      </c>
      <c r="B6" s="115"/>
      <c r="C6" s="15" t="s">
        <v>5</v>
      </c>
      <c r="D6" s="15" t="s">
        <v>6</v>
      </c>
      <c r="E6" s="15" t="s">
        <v>7</v>
      </c>
      <c r="F6" s="46" t="s">
        <v>8</v>
      </c>
      <c r="G6" s="46" t="s">
        <v>9</v>
      </c>
    </row>
    <row r="7" spans="1:7" x14ac:dyDescent="0.2">
      <c r="A7" s="17"/>
      <c r="B7" s="17" t="s">
        <v>10</v>
      </c>
      <c r="C7" s="26">
        <f>C8</f>
        <v>1113841.3546605615</v>
      </c>
      <c r="D7" s="26">
        <f>D8+D33</f>
        <v>1561680</v>
      </c>
      <c r="E7" s="26">
        <f>E8</f>
        <v>1243678.5099999998</v>
      </c>
      <c r="F7" s="7">
        <f t="shared" ref="F7:F23" si="0">E7/C7*100</f>
        <v>111.65670091132552</v>
      </c>
      <c r="G7" s="7">
        <f t="shared" ref="G7:G28" si="1">E7/D7*100</f>
        <v>79.637218252138709</v>
      </c>
    </row>
    <row r="8" spans="1:7" x14ac:dyDescent="0.2">
      <c r="A8" s="18" t="s">
        <v>11</v>
      </c>
      <c r="B8" s="18" t="s">
        <v>12</v>
      </c>
      <c r="C8" s="23">
        <f>C9+C17+C20+C23+C29+C33</f>
        <v>1113841.3546605615</v>
      </c>
      <c r="D8" s="23">
        <f>D9+D17+D20+D23+D29</f>
        <v>1513180</v>
      </c>
      <c r="E8" s="23">
        <f>E9+E17+E20+E23+E29+E33</f>
        <v>1243678.5099999998</v>
      </c>
      <c r="F8" s="8">
        <f t="shared" si="0"/>
        <v>111.65670091132552</v>
      </c>
      <c r="G8" s="8">
        <f t="shared" si="1"/>
        <v>82.189726932684792</v>
      </c>
    </row>
    <row r="9" spans="1:7" x14ac:dyDescent="0.2">
      <c r="A9" s="18" t="s">
        <v>66</v>
      </c>
      <c r="B9" s="18" t="s">
        <v>65</v>
      </c>
      <c r="C9" s="23">
        <f>C10+C12+C15</f>
        <v>1011573.3629915721</v>
      </c>
      <c r="D9" s="23">
        <f>D10+D12+D15</f>
        <v>1104550</v>
      </c>
      <c r="E9" s="23">
        <f>E10+E12+E15</f>
        <v>1062706.3799999999</v>
      </c>
      <c r="F9" s="8">
        <f t="shared" si="0"/>
        <v>105.05480065797796</v>
      </c>
      <c r="G9" s="8">
        <f t="shared" si="1"/>
        <v>96.21170431397401</v>
      </c>
    </row>
    <row r="10" spans="1:7" x14ac:dyDescent="0.2">
      <c r="A10" s="18" t="s">
        <v>64</v>
      </c>
      <c r="B10" s="18" t="s">
        <v>63</v>
      </c>
      <c r="C10" s="23">
        <f>C11</f>
        <v>16065.219988054945</v>
      </c>
      <c r="D10" s="23">
        <f>D11</f>
        <v>17600</v>
      </c>
      <c r="E10" s="23">
        <f>E11</f>
        <v>0</v>
      </c>
      <c r="F10" s="8">
        <f t="shared" si="0"/>
        <v>0</v>
      </c>
      <c r="G10" s="8">
        <f t="shared" si="1"/>
        <v>0</v>
      </c>
    </row>
    <row r="11" spans="1:7" x14ac:dyDescent="0.2">
      <c r="A11" s="18" t="s">
        <v>62</v>
      </c>
      <c r="B11" s="18" t="s">
        <v>61</v>
      </c>
      <c r="C11" s="23">
        <f>121043.4/(7.5345)</f>
        <v>16065.219988054945</v>
      </c>
      <c r="D11" s="19">
        <v>17600</v>
      </c>
      <c r="E11" s="19">
        <v>0</v>
      </c>
      <c r="F11" s="8">
        <f t="shared" si="0"/>
        <v>0</v>
      </c>
      <c r="G11" s="8">
        <f t="shared" si="1"/>
        <v>0</v>
      </c>
    </row>
    <row r="12" spans="1:7" x14ac:dyDescent="0.2">
      <c r="A12" s="18" t="s">
        <v>60</v>
      </c>
      <c r="B12" s="18" t="s">
        <v>59</v>
      </c>
      <c r="C12" s="23">
        <f>C13+C14</f>
        <v>987540.68</v>
      </c>
      <c r="D12" s="23">
        <f>D13+D14</f>
        <v>1086950</v>
      </c>
      <c r="E12" s="23">
        <f>E13+E14</f>
        <v>1062706.3799999999</v>
      </c>
      <c r="F12" s="8">
        <f t="shared" si="0"/>
        <v>107.61140290443527</v>
      </c>
      <c r="G12" s="8">
        <f t="shared" si="1"/>
        <v>97.769573577441463</v>
      </c>
    </row>
    <row r="13" spans="1:7" x14ac:dyDescent="0.2">
      <c r="A13" s="18" t="s">
        <v>58</v>
      </c>
      <c r="B13" s="18" t="s">
        <v>57</v>
      </c>
      <c r="C13" s="23">
        <v>986943.43</v>
      </c>
      <c r="D13" s="19">
        <v>1086950</v>
      </c>
      <c r="E13" s="19">
        <v>1062108.3799999999</v>
      </c>
      <c r="F13" s="8">
        <f t="shared" si="0"/>
        <v>107.61593296183145</v>
      </c>
      <c r="G13" s="8">
        <f t="shared" si="1"/>
        <v>97.714557247343464</v>
      </c>
    </row>
    <row r="14" spans="1:7" x14ac:dyDescent="0.2">
      <c r="A14" s="18" t="s">
        <v>56</v>
      </c>
      <c r="B14" s="18" t="s">
        <v>55</v>
      </c>
      <c r="C14" s="23">
        <v>597.25</v>
      </c>
      <c r="D14" s="19">
        <v>0</v>
      </c>
      <c r="E14" s="19">
        <v>598</v>
      </c>
      <c r="F14" s="8">
        <f t="shared" si="0"/>
        <v>100.12557555462536</v>
      </c>
      <c r="G14" s="8"/>
    </row>
    <row r="15" spans="1:7" x14ac:dyDescent="0.2">
      <c r="A15" s="18" t="s">
        <v>54</v>
      </c>
      <c r="B15" s="18" t="s">
        <v>53</v>
      </c>
      <c r="C15" s="23">
        <f>C16</f>
        <v>7967.463003517154</v>
      </c>
      <c r="D15" s="23">
        <f>D16</f>
        <v>0</v>
      </c>
      <c r="E15" s="23">
        <f>E16</f>
        <v>0</v>
      </c>
      <c r="F15" s="8">
        <f t="shared" si="0"/>
        <v>0</v>
      </c>
      <c r="G15" s="8"/>
    </row>
    <row r="16" spans="1:7" x14ac:dyDescent="0.2">
      <c r="A16" s="18" t="s">
        <v>52</v>
      </c>
      <c r="B16" s="18" t="s">
        <v>51</v>
      </c>
      <c r="C16" s="23">
        <f>60030.85/(7.5345)</f>
        <v>7967.463003517154</v>
      </c>
      <c r="D16" s="19">
        <v>0</v>
      </c>
      <c r="E16" s="19">
        <v>0</v>
      </c>
      <c r="F16" s="8">
        <f t="shared" si="0"/>
        <v>0</v>
      </c>
      <c r="G16" s="8"/>
    </row>
    <row r="17" spans="1:8" x14ac:dyDescent="0.2">
      <c r="A17" s="18" t="s">
        <v>50</v>
      </c>
      <c r="B17" s="18" t="s">
        <v>49</v>
      </c>
      <c r="C17" s="23">
        <f t="shared" ref="C17:E18" si="2">C18</f>
        <v>0.93038688698652861</v>
      </c>
      <c r="D17" s="23">
        <f t="shared" si="2"/>
        <v>0</v>
      </c>
      <c r="E17" s="23">
        <f t="shared" si="2"/>
        <v>0.1</v>
      </c>
      <c r="F17" s="8">
        <f t="shared" si="0"/>
        <v>10.748216833095579</v>
      </c>
      <c r="G17" s="8"/>
    </row>
    <row r="18" spans="1:8" x14ac:dyDescent="0.2">
      <c r="A18" s="18" t="s">
        <v>48</v>
      </c>
      <c r="B18" s="18" t="s">
        <v>47</v>
      </c>
      <c r="C18" s="23">
        <f t="shared" si="2"/>
        <v>0.93038688698652861</v>
      </c>
      <c r="D18" s="23">
        <f t="shared" si="2"/>
        <v>0</v>
      </c>
      <c r="E18" s="23">
        <f t="shared" si="2"/>
        <v>0.1</v>
      </c>
      <c r="F18" s="8">
        <f t="shared" si="0"/>
        <v>10.748216833095579</v>
      </c>
      <c r="G18" s="8"/>
    </row>
    <row r="19" spans="1:8" x14ac:dyDescent="0.2">
      <c r="A19" s="18" t="s">
        <v>46</v>
      </c>
      <c r="B19" s="18" t="s">
        <v>45</v>
      </c>
      <c r="C19" s="23">
        <f>7.01/(7.5345)</f>
        <v>0.93038688698652861</v>
      </c>
      <c r="D19" s="19">
        <v>0</v>
      </c>
      <c r="E19" s="19">
        <v>0.1</v>
      </c>
      <c r="F19" s="8">
        <f t="shared" si="0"/>
        <v>10.748216833095579</v>
      </c>
      <c r="G19" s="8"/>
    </row>
    <row r="20" spans="1:8" x14ac:dyDescent="0.2">
      <c r="A20" s="18" t="s">
        <v>44</v>
      </c>
      <c r="B20" s="18" t="s">
        <v>43</v>
      </c>
      <c r="C20" s="23">
        <f t="shared" ref="C20:E21" si="3">C21</f>
        <v>6862.5867675360014</v>
      </c>
      <c r="D20" s="23">
        <f t="shared" si="3"/>
        <v>11500</v>
      </c>
      <c r="E20" s="23">
        <f t="shared" si="3"/>
        <v>17491.93</v>
      </c>
      <c r="F20" s="8">
        <f t="shared" si="0"/>
        <v>254.88828910327123</v>
      </c>
      <c r="G20" s="8">
        <f t="shared" si="1"/>
        <v>152.10373913043478</v>
      </c>
      <c r="H20" t="s">
        <v>267</v>
      </c>
    </row>
    <row r="21" spans="1:8" x14ac:dyDescent="0.2">
      <c r="A21" s="18" t="s">
        <v>42</v>
      </c>
      <c r="B21" s="18" t="s">
        <v>41</v>
      </c>
      <c r="C21" s="23">
        <f t="shared" si="3"/>
        <v>6862.5867675360014</v>
      </c>
      <c r="D21" s="23">
        <f t="shared" si="3"/>
        <v>11500</v>
      </c>
      <c r="E21" s="23">
        <f t="shared" si="3"/>
        <v>17491.93</v>
      </c>
      <c r="F21" s="8">
        <f t="shared" si="0"/>
        <v>254.88828910327123</v>
      </c>
      <c r="G21" s="8">
        <f t="shared" si="1"/>
        <v>152.10373913043478</v>
      </c>
    </row>
    <row r="22" spans="1:8" x14ac:dyDescent="0.2">
      <c r="A22" s="18" t="s">
        <v>40</v>
      </c>
      <c r="B22" s="18" t="s">
        <v>39</v>
      </c>
      <c r="C22" s="23">
        <f>51706.16/(7.5345)</f>
        <v>6862.5867675360014</v>
      </c>
      <c r="D22" s="19">
        <v>11500</v>
      </c>
      <c r="E22" s="19">
        <v>17491.93</v>
      </c>
      <c r="F22" s="8">
        <f t="shared" si="0"/>
        <v>254.88828910327123</v>
      </c>
      <c r="G22" s="8">
        <f t="shared" si="1"/>
        <v>152.10373913043478</v>
      </c>
    </row>
    <row r="23" spans="1:8" x14ac:dyDescent="0.2">
      <c r="A23" s="18" t="s">
        <v>38</v>
      </c>
      <c r="B23" s="18" t="s">
        <v>37</v>
      </c>
      <c r="C23" s="23">
        <f>C26</f>
        <v>53.089123365850419</v>
      </c>
      <c r="D23" s="23">
        <f>D24+D26</f>
        <v>10100</v>
      </c>
      <c r="E23" s="23">
        <f>E24+E26</f>
        <v>4785.66</v>
      </c>
      <c r="F23" s="8">
        <f t="shared" si="0"/>
        <v>9014.3888174999993</v>
      </c>
      <c r="G23" s="8">
        <f t="shared" si="1"/>
        <v>47.382772277227723</v>
      </c>
    </row>
    <row r="24" spans="1:8" x14ac:dyDescent="0.2">
      <c r="A24" s="18" t="s">
        <v>36</v>
      </c>
      <c r="B24" s="18" t="s">
        <v>35</v>
      </c>
      <c r="C24" s="23">
        <f>0/(7.5345)</f>
        <v>0</v>
      </c>
      <c r="D24" s="19">
        <f>D25</f>
        <v>3400</v>
      </c>
      <c r="E24" s="19">
        <f>E25</f>
        <v>0</v>
      </c>
      <c r="F24" s="8"/>
      <c r="G24" s="8">
        <f t="shared" si="1"/>
        <v>0</v>
      </c>
    </row>
    <row r="25" spans="1:8" x14ac:dyDescent="0.2">
      <c r="A25" s="18" t="s">
        <v>34</v>
      </c>
      <c r="B25" s="18" t="s">
        <v>33</v>
      </c>
      <c r="C25" s="23">
        <f>0/(7.5345)</f>
        <v>0</v>
      </c>
      <c r="D25" s="19">
        <v>3400</v>
      </c>
      <c r="E25" s="19">
        <v>0</v>
      </c>
      <c r="F25" s="8"/>
      <c r="G25" s="8">
        <f t="shared" si="1"/>
        <v>0</v>
      </c>
    </row>
    <row r="26" spans="1:8" x14ac:dyDescent="0.2">
      <c r="A26" s="18" t="s">
        <v>32</v>
      </c>
      <c r="B26" s="18" t="s">
        <v>31</v>
      </c>
      <c r="C26" s="23">
        <f>C27</f>
        <v>53.089123365850419</v>
      </c>
      <c r="D26" s="19">
        <f>D27+D28</f>
        <v>6700</v>
      </c>
      <c r="E26" s="19">
        <f>E27+E28</f>
        <v>4785.66</v>
      </c>
      <c r="F26" s="8">
        <f>E26/C26*100</f>
        <v>9014.3888174999993</v>
      </c>
      <c r="G26" s="8">
        <f t="shared" si="1"/>
        <v>71.427761194029841</v>
      </c>
    </row>
    <row r="27" spans="1:8" x14ac:dyDescent="0.2">
      <c r="A27" s="18" t="s">
        <v>30</v>
      </c>
      <c r="B27" s="18" t="s">
        <v>29</v>
      </c>
      <c r="C27" s="23">
        <f>400/(7.5345)</f>
        <v>53.089123365850419</v>
      </c>
      <c r="D27" s="19">
        <v>6000</v>
      </c>
      <c r="E27" s="19">
        <v>4785.66</v>
      </c>
      <c r="F27" s="8">
        <f>E27/C27*100</f>
        <v>9014.3888174999993</v>
      </c>
      <c r="G27" s="8">
        <f t="shared" si="1"/>
        <v>79.760999999999996</v>
      </c>
    </row>
    <row r="28" spans="1:8" x14ac:dyDescent="0.2">
      <c r="A28" s="18" t="s">
        <v>28</v>
      </c>
      <c r="B28" s="18" t="s">
        <v>27</v>
      </c>
      <c r="C28" s="23">
        <f>0/(7.5345)</f>
        <v>0</v>
      </c>
      <c r="D28" s="19">
        <v>700</v>
      </c>
      <c r="E28" s="19">
        <v>0</v>
      </c>
      <c r="F28" s="8"/>
      <c r="G28" s="8">
        <f t="shared" si="1"/>
        <v>0</v>
      </c>
    </row>
    <row r="29" spans="1:8" x14ac:dyDescent="0.2">
      <c r="A29" s="12">
        <v>67</v>
      </c>
      <c r="B29" s="18" t="s">
        <v>26</v>
      </c>
      <c r="C29" s="23">
        <f>C30</f>
        <v>87167.34</v>
      </c>
      <c r="D29" s="23">
        <f>D30</f>
        <v>387030</v>
      </c>
      <c r="E29" s="23">
        <f>E30</f>
        <v>158694.44</v>
      </c>
      <c r="F29" s="8">
        <f>E29/C29*100</f>
        <v>182.05722464400085</v>
      </c>
      <c r="G29" s="8"/>
    </row>
    <row r="30" spans="1:8" x14ac:dyDescent="0.2">
      <c r="A30" s="12">
        <v>671</v>
      </c>
      <c r="B30" s="18" t="s">
        <v>25</v>
      </c>
      <c r="C30" s="23">
        <f>C31+C32</f>
        <v>87167.34</v>
      </c>
      <c r="D30" s="23">
        <f>D31+D32</f>
        <v>387030</v>
      </c>
      <c r="E30" s="23">
        <f>E31+E32</f>
        <v>158694.44</v>
      </c>
      <c r="F30" s="8">
        <f>E30/C30*100</f>
        <v>182.05722464400085</v>
      </c>
      <c r="G30" s="8"/>
    </row>
    <row r="31" spans="1:8" x14ac:dyDescent="0.2">
      <c r="A31" s="11">
        <v>6711</v>
      </c>
      <c r="B31" s="24" t="s">
        <v>24</v>
      </c>
      <c r="C31" s="23">
        <v>86544.69</v>
      </c>
      <c r="D31" s="23">
        <v>138090</v>
      </c>
      <c r="E31" s="21">
        <v>105336.68</v>
      </c>
      <c r="F31" s="8">
        <f>E31/C31*100</f>
        <v>121.7136256424282</v>
      </c>
      <c r="G31" s="8"/>
    </row>
    <row r="32" spans="1:8" x14ac:dyDescent="0.2">
      <c r="A32" s="11">
        <v>6712</v>
      </c>
      <c r="B32" s="24" t="s">
        <v>23</v>
      </c>
      <c r="C32" s="23">
        <v>622.65</v>
      </c>
      <c r="D32" s="23">
        <v>248940</v>
      </c>
      <c r="E32" s="21">
        <v>53357.760000000002</v>
      </c>
      <c r="F32" s="8">
        <f>E32/C32*100</f>
        <v>8569.4627800529997</v>
      </c>
      <c r="G32" s="8"/>
    </row>
    <row r="33" spans="1:8" x14ac:dyDescent="0.2">
      <c r="A33" s="11">
        <v>9221</v>
      </c>
      <c r="B33" s="24" t="s">
        <v>22</v>
      </c>
      <c r="C33" s="21">
        <f>61662.69/7.5345</f>
        <v>8184.0453912004778</v>
      </c>
      <c r="D33" s="23">
        <v>48500</v>
      </c>
      <c r="E33" s="22">
        <v>0</v>
      </c>
      <c r="F33" s="8">
        <f>E33/C33*100</f>
        <v>0</v>
      </c>
      <c r="G33" s="8"/>
      <c r="H33" s="10" t="s">
        <v>264</v>
      </c>
    </row>
    <row r="34" spans="1:8" x14ac:dyDescent="0.2">
      <c r="A34" s="10"/>
      <c r="B34" s="10"/>
      <c r="C34" s="70"/>
      <c r="D34" s="25"/>
      <c r="E34" s="25"/>
      <c r="F34" s="49"/>
      <c r="G34" s="49"/>
      <c r="H34" s="10" t="s">
        <v>265</v>
      </c>
    </row>
    <row r="35" spans="1:8" x14ac:dyDescent="0.2">
      <c r="H35" s="10" t="s">
        <v>266</v>
      </c>
    </row>
    <row r="37" spans="1:8" ht="51" x14ac:dyDescent="0.2">
      <c r="A37" s="124" t="s">
        <v>3</v>
      </c>
      <c r="B37" s="125"/>
      <c r="C37" s="6" t="s">
        <v>221</v>
      </c>
      <c r="D37" s="6" t="s">
        <v>220</v>
      </c>
      <c r="E37" s="6" t="s">
        <v>222</v>
      </c>
      <c r="F37" s="47" t="s">
        <v>20</v>
      </c>
      <c r="G37" s="48" t="s">
        <v>21</v>
      </c>
    </row>
    <row r="38" spans="1:8" x14ac:dyDescent="0.2">
      <c r="A38" s="16"/>
      <c r="B38" s="16" t="s">
        <v>4</v>
      </c>
      <c r="C38" s="16" t="s">
        <v>5</v>
      </c>
      <c r="D38" s="16" t="s">
        <v>6</v>
      </c>
      <c r="E38" s="16" t="s">
        <v>7</v>
      </c>
      <c r="F38" s="46" t="s">
        <v>8</v>
      </c>
      <c r="G38" s="46" t="s">
        <v>9</v>
      </c>
    </row>
    <row r="39" spans="1:8" x14ac:dyDescent="0.2">
      <c r="A39" s="32"/>
      <c r="B39" s="41" t="s">
        <v>15</v>
      </c>
      <c r="C39" s="26">
        <v>1110178.95</v>
      </c>
      <c r="D39" s="35">
        <v>1561680</v>
      </c>
      <c r="E39" s="35">
        <v>1258936.5</v>
      </c>
      <c r="F39" s="7">
        <f t="shared" ref="F39:F59" si="4">E39/C39*100</f>
        <v>113.39942087714778</v>
      </c>
      <c r="G39" s="7">
        <f>E39/D39*100</f>
        <v>80.614242354387571</v>
      </c>
    </row>
    <row r="40" spans="1:8" x14ac:dyDescent="0.2">
      <c r="A40" s="33" t="s">
        <v>16</v>
      </c>
      <c r="B40" s="42" t="s">
        <v>17</v>
      </c>
      <c r="C40" s="23">
        <f>8303371.77/(7.5345)</f>
        <v>1102046.8206251243</v>
      </c>
      <c r="D40" s="20">
        <v>1240180</v>
      </c>
      <c r="E40" s="20">
        <v>1210454.73</v>
      </c>
      <c r="F40" s="8">
        <f t="shared" si="4"/>
        <v>109.83696040367707</v>
      </c>
      <c r="G40" s="8">
        <f>E40/D40*100</f>
        <v>97.603148736473727</v>
      </c>
    </row>
    <row r="41" spans="1:8" x14ac:dyDescent="0.2">
      <c r="A41" s="33" t="s">
        <v>193</v>
      </c>
      <c r="B41" s="42" t="s">
        <v>192</v>
      </c>
      <c r="C41" s="23">
        <v>993143.67</v>
      </c>
      <c r="D41" s="20">
        <v>1094970</v>
      </c>
      <c r="E41" s="20">
        <v>1065412.8500000001</v>
      </c>
      <c r="F41" s="8">
        <f t="shared" si="4"/>
        <v>107.27681021216196</v>
      </c>
      <c r="G41" s="8">
        <f t="shared" ref="G41:G104" si="5">E41/D41*100</f>
        <v>97.300642939989231</v>
      </c>
    </row>
    <row r="42" spans="1:8" x14ac:dyDescent="0.2">
      <c r="A42" s="33" t="s">
        <v>191</v>
      </c>
      <c r="B42" s="42" t="s">
        <v>190</v>
      </c>
      <c r="C42" s="23">
        <v>820624.03</v>
      </c>
      <c r="D42" s="20">
        <v>918720</v>
      </c>
      <c r="E42" s="20">
        <v>895374.51</v>
      </c>
      <c r="F42" s="8">
        <f t="shared" si="4"/>
        <v>109.10898015014257</v>
      </c>
      <c r="G42" s="8">
        <f t="shared" si="5"/>
        <v>97.458911311389755</v>
      </c>
    </row>
    <row r="43" spans="1:8" x14ac:dyDescent="0.2">
      <c r="A43" s="33" t="s">
        <v>189</v>
      </c>
      <c r="B43" s="42" t="s">
        <v>188</v>
      </c>
      <c r="C43" s="23">
        <v>788469.44</v>
      </c>
      <c r="D43" s="20">
        <v>878720</v>
      </c>
      <c r="E43" s="20">
        <v>858731.28</v>
      </c>
      <c r="F43" s="8">
        <f t="shared" si="4"/>
        <v>108.91116845314895</v>
      </c>
      <c r="G43" s="8">
        <f t="shared" si="5"/>
        <v>97.725245812090307</v>
      </c>
    </row>
    <row r="44" spans="1:8" x14ac:dyDescent="0.2">
      <c r="A44" s="33" t="s">
        <v>187</v>
      </c>
      <c r="B44" s="42" t="s">
        <v>186</v>
      </c>
      <c r="C44" s="23">
        <v>11858.71</v>
      </c>
      <c r="D44" s="20">
        <v>15000</v>
      </c>
      <c r="E44" s="20">
        <v>13828.89</v>
      </c>
      <c r="F44" s="8">
        <f t="shared" si="4"/>
        <v>116.61378008231924</v>
      </c>
      <c r="G44" s="8">
        <f t="shared" si="5"/>
        <v>92.192599999999985</v>
      </c>
    </row>
    <row r="45" spans="1:8" x14ac:dyDescent="0.2">
      <c r="A45" s="33" t="s">
        <v>185</v>
      </c>
      <c r="B45" s="42" t="s">
        <v>184</v>
      </c>
      <c r="C45" s="23">
        <v>20295.88</v>
      </c>
      <c r="D45" s="20">
        <v>25000</v>
      </c>
      <c r="E45" s="20">
        <v>22814.34</v>
      </c>
      <c r="F45" s="8">
        <f t="shared" si="4"/>
        <v>112.40872531765066</v>
      </c>
      <c r="G45" s="8">
        <f t="shared" si="5"/>
        <v>91.257360000000006</v>
      </c>
    </row>
    <row r="46" spans="1:8" x14ac:dyDescent="0.2">
      <c r="A46" s="33" t="s">
        <v>183</v>
      </c>
      <c r="B46" s="42" t="s">
        <v>181</v>
      </c>
      <c r="C46" s="23">
        <v>36796.67</v>
      </c>
      <c r="D46" s="20">
        <v>25800</v>
      </c>
      <c r="E46" s="20">
        <v>22066.85</v>
      </c>
      <c r="F46" s="8">
        <f t="shared" si="4"/>
        <v>59.969692909711668</v>
      </c>
      <c r="G46" s="8">
        <f t="shared" si="5"/>
        <v>85.530426356589146</v>
      </c>
    </row>
    <row r="47" spans="1:8" x14ac:dyDescent="0.2">
      <c r="A47" s="33" t="s">
        <v>182</v>
      </c>
      <c r="B47" s="42" t="s">
        <v>181</v>
      </c>
      <c r="C47" s="23">
        <v>36796.67</v>
      </c>
      <c r="D47" s="20">
        <v>25800</v>
      </c>
      <c r="E47" s="20">
        <v>22066.85</v>
      </c>
      <c r="F47" s="8">
        <f t="shared" si="4"/>
        <v>59.969692909711668</v>
      </c>
      <c r="G47" s="8">
        <f t="shared" si="5"/>
        <v>85.530426356589146</v>
      </c>
    </row>
    <row r="48" spans="1:8" x14ac:dyDescent="0.2">
      <c r="A48" s="33" t="s">
        <v>180</v>
      </c>
      <c r="B48" s="42" t="s">
        <v>179</v>
      </c>
      <c r="C48" s="23">
        <f>1022604.71/(7.5345)</f>
        <v>135722.96900922421</v>
      </c>
      <c r="D48" s="20">
        <v>150450</v>
      </c>
      <c r="E48" s="20">
        <v>147971.49</v>
      </c>
      <c r="F48" s="8">
        <f t="shared" si="4"/>
        <v>109.02464857657463</v>
      </c>
      <c r="G48" s="8">
        <f t="shared" si="5"/>
        <v>98.352602193419742</v>
      </c>
    </row>
    <row r="49" spans="1:8" x14ac:dyDescent="0.2">
      <c r="A49" s="33" t="s">
        <v>178</v>
      </c>
      <c r="B49" s="42" t="s">
        <v>177</v>
      </c>
      <c r="C49" s="23">
        <v>135238.31</v>
      </c>
      <c r="D49" s="37">
        <v>150450</v>
      </c>
      <c r="E49" s="37">
        <v>147971.49</v>
      </c>
      <c r="F49" s="8">
        <f t="shared" si="4"/>
        <v>109.41536462560053</v>
      </c>
      <c r="G49" s="8">
        <f t="shared" si="5"/>
        <v>98.352602193419742</v>
      </c>
    </row>
    <row r="50" spans="1:8" x14ac:dyDescent="0.2">
      <c r="A50" s="40" t="s">
        <v>195</v>
      </c>
      <c r="B50" s="34" t="s">
        <v>196</v>
      </c>
      <c r="C50" s="23">
        <v>484.66</v>
      </c>
      <c r="D50" s="39">
        <v>0</v>
      </c>
      <c r="E50" s="39">
        <v>0</v>
      </c>
      <c r="F50" s="8">
        <f t="shared" si="4"/>
        <v>0</v>
      </c>
      <c r="G50" s="8"/>
    </row>
    <row r="51" spans="1:8" x14ac:dyDescent="0.2">
      <c r="A51" s="33" t="s">
        <v>176</v>
      </c>
      <c r="B51" s="42" t="s">
        <v>175</v>
      </c>
      <c r="C51" s="23">
        <v>95508.97</v>
      </c>
      <c r="D51" s="38">
        <v>141130</v>
      </c>
      <c r="E51" s="38">
        <v>132697.1</v>
      </c>
      <c r="F51" s="8">
        <f t="shared" si="4"/>
        <v>138.9367930572385</v>
      </c>
      <c r="G51" s="8">
        <f t="shared" si="5"/>
        <v>94.02472897328704</v>
      </c>
    </row>
    <row r="52" spans="1:8" x14ac:dyDescent="0.2">
      <c r="A52" s="33" t="s">
        <v>174</v>
      </c>
      <c r="B52" s="42" t="s">
        <v>173</v>
      </c>
      <c r="C52" s="23">
        <v>23938.69</v>
      </c>
      <c r="D52" s="20">
        <v>36430</v>
      </c>
      <c r="E52" s="20">
        <v>31161.040000000001</v>
      </c>
      <c r="F52" s="8">
        <f t="shared" si="4"/>
        <v>130.1701972831429</v>
      </c>
      <c r="G52" s="8">
        <f t="shared" si="5"/>
        <v>85.53675542135602</v>
      </c>
    </row>
    <row r="53" spans="1:8" x14ac:dyDescent="0.2">
      <c r="A53" s="33" t="s">
        <v>172</v>
      </c>
      <c r="B53" s="42" t="s">
        <v>171</v>
      </c>
      <c r="C53" s="23">
        <f>75868.67/(7.5345)</f>
        <v>10069.502953082487</v>
      </c>
      <c r="D53" s="20">
        <v>12730</v>
      </c>
      <c r="E53" s="20">
        <v>13566.47</v>
      </c>
      <c r="F53" s="8">
        <f t="shared" si="4"/>
        <v>134.72829853877758</v>
      </c>
      <c r="G53" s="8">
        <f t="shared" si="5"/>
        <v>106.57085624509033</v>
      </c>
    </row>
    <row r="54" spans="1:8" x14ac:dyDescent="0.2">
      <c r="A54" s="33" t="s">
        <v>170</v>
      </c>
      <c r="B54" s="42" t="s">
        <v>169</v>
      </c>
      <c r="C54" s="23">
        <f>140432.45/(7.5345)</f>
        <v>18638.589156546554</v>
      </c>
      <c r="D54" s="20">
        <v>22740</v>
      </c>
      <c r="E54" s="20">
        <v>17384.97</v>
      </c>
      <c r="F54" s="8">
        <f t="shared" si="4"/>
        <v>93.274066261038669</v>
      </c>
      <c r="G54" s="8">
        <f t="shared" si="5"/>
        <v>76.451055408970987</v>
      </c>
    </row>
    <row r="55" spans="1:8" x14ac:dyDescent="0.2">
      <c r="A55" s="33" t="s">
        <v>168</v>
      </c>
      <c r="B55" s="42" t="s">
        <v>167</v>
      </c>
      <c r="C55" s="23">
        <f>1537.5/(7.5345)</f>
        <v>204.06131793748756</v>
      </c>
      <c r="D55" s="20">
        <v>660</v>
      </c>
      <c r="E55" s="20">
        <v>180</v>
      </c>
      <c r="F55" s="8">
        <f t="shared" si="4"/>
        <v>88.208780487804873</v>
      </c>
      <c r="G55" s="8">
        <f t="shared" si="5"/>
        <v>27.27272727272727</v>
      </c>
    </row>
    <row r="56" spans="1:8" x14ac:dyDescent="0.2">
      <c r="A56" s="33" t="s">
        <v>166</v>
      </c>
      <c r="B56" s="42" t="s">
        <v>165</v>
      </c>
      <c r="C56" s="23">
        <f>200/(7.5345)</f>
        <v>26.54456168292521</v>
      </c>
      <c r="D56" s="20">
        <v>300</v>
      </c>
      <c r="E56" s="20">
        <v>29.6</v>
      </c>
      <c r="F56" s="8">
        <f t="shared" si="4"/>
        <v>111.51060000000001</v>
      </c>
      <c r="G56" s="8">
        <f t="shared" si="5"/>
        <v>9.8666666666666671</v>
      </c>
    </row>
    <row r="57" spans="1:8" x14ac:dyDescent="0.2">
      <c r="A57" s="33" t="s">
        <v>164</v>
      </c>
      <c r="B57" s="42" t="s">
        <v>163</v>
      </c>
      <c r="C57" s="23">
        <f>118753.4/(7.5345)</f>
        <v>15761.284756785451</v>
      </c>
      <c r="D57" s="20">
        <v>20370</v>
      </c>
      <c r="E57" s="20">
        <v>22045.27</v>
      </c>
      <c r="F57" s="8">
        <f t="shared" si="4"/>
        <v>139.86975262603011</v>
      </c>
      <c r="G57" s="8">
        <f t="shared" si="5"/>
        <v>108.22420225822287</v>
      </c>
    </row>
    <row r="58" spans="1:8" x14ac:dyDescent="0.2">
      <c r="A58" s="33" t="s">
        <v>162</v>
      </c>
      <c r="B58" s="42" t="s">
        <v>161</v>
      </c>
      <c r="C58" s="23">
        <f>110574.68/(7.5345)</f>
        <v>14675.782069148581</v>
      </c>
      <c r="D58" s="20">
        <v>8830</v>
      </c>
      <c r="E58" s="20">
        <v>14154.7</v>
      </c>
      <c r="F58" s="8">
        <f t="shared" si="4"/>
        <v>96.44937444087563</v>
      </c>
      <c r="G58" s="8">
        <f t="shared" si="5"/>
        <v>160.30237825594565</v>
      </c>
      <c r="H58" s="9" t="s">
        <v>290</v>
      </c>
    </row>
    <row r="59" spans="1:8" x14ac:dyDescent="0.2">
      <c r="A59" s="33" t="s">
        <v>160</v>
      </c>
      <c r="B59" s="42" t="s">
        <v>159</v>
      </c>
      <c r="C59" s="23">
        <f>1181.02/(7.5345)</f>
        <v>156.74829119384165</v>
      </c>
      <c r="D59" s="20">
        <v>0</v>
      </c>
      <c r="E59" s="20">
        <v>503.76</v>
      </c>
      <c r="F59" s="8">
        <f t="shared" si="4"/>
        <v>321.3814939628457</v>
      </c>
      <c r="G59" s="8"/>
    </row>
    <row r="60" spans="1:8" x14ac:dyDescent="0.2">
      <c r="A60" s="33" t="s">
        <v>158</v>
      </c>
      <c r="B60" s="42" t="s">
        <v>157</v>
      </c>
      <c r="C60" s="23">
        <f>0/(7.5345)</f>
        <v>0</v>
      </c>
      <c r="D60" s="20">
        <v>8760</v>
      </c>
      <c r="E60" s="20">
        <v>4482.1000000000004</v>
      </c>
      <c r="F60" s="8"/>
      <c r="G60" s="8">
        <f t="shared" si="5"/>
        <v>51.165525114155251</v>
      </c>
    </row>
    <row r="61" spans="1:8" x14ac:dyDescent="0.2">
      <c r="A61" s="33" t="s">
        <v>156</v>
      </c>
      <c r="B61" s="42" t="s">
        <v>155</v>
      </c>
      <c r="C61" s="23">
        <f>5188.74/(7.5345)</f>
        <v>688.66414493330672</v>
      </c>
      <c r="D61" s="20">
        <v>2120</v>
      </c>
      <c r="E61" s="20">
        <v>2173.6799999999998</v>
      </c>
      <c r="F61" s="8">
        <f>E61/C61*100</f>
        <v>315.63716740480345</v>
      </c>
      <c r="G61" s="8">
        <f t="shared" si="5"/>
        <v>102.53207547169811</v>
      </c>
    </row>
    <row r="62" spans="1:8" x14ac:dyDescent="0.2">
      <c r="A62" s="33" t="s">
        <v>154</v>
      </c>
      <c r="B62" s="42" t="s">
        <v>153</v>
      </c>
      <c r="C62" s="23">
        <f>0/(7.5345)</f>
        <v>0</v>
      </c>
      <c r="D62" s="20">
        <v>660</v>
      </c>
      <c r="E62" s="20">
        <v>0</v>
      </c>
      <c r="F62" s="8"/>
      <c r="G62" s="8">
        <f t="shared" si="5"/>
        <v>0</v>
      </c>
    </row>
    <row r="63" spans="1:8" x14ac:dyDescent="0.2">
      <c r="A63" s="33" t="s">
        <v>152</v>
      </c>
      <c r="B63" s="42" t="s">
        <v>151</v>
      </c>
      <c r="C63" s="23">
        <f>1808.96/(7.5345)</f>
        <v>240.09025150972192</v>
      </c>
      <c r="D63" s="20">
        <v>0</v>
      </c>
      <c r="E63" s="20">
        <v>731.03</v>
      </c>
      <c r="F63" s="8">
        <f t="shared" ref="F63:F75" si="6">E63/C63*100</f>
        <v>304.48133374977886</v>
      </c>
      <c r="G63" s="8"/>
      <c r="H63" s="9" t="s">
        <v>274</v>
      </c>
    </row>
    <row r="64" spans="1:8" x14ac:dyDescent="0.2">
      <c r="A64" s="33" t="s">
        <v>150</v>
      </c>
      <c r="B64" s="42" t="s">
        <v>149</v>
      </c>
      <c r="C64" s="23">
        <f>248130.85/(7.5345)</f>
        <v>32932.623266308314</v>
      </c>
      <c r="D64" s="20">
        <v>45800</v>
      </c>
      <c r="E64" s="20">
        <v>66585.009999999995</v>
      </c>
      <c r="F64" s="8">
        <f t="shared" si="6"/>
        <v>202.18556372373689</v>
      </c>
      <c r="G64" s="8">
        <f t="shared" si="5"/>
        <v>145.38211790393012</v>
      </c>
    </row>
    <row r="65" spans="1:8" x14ac:dyDescent="0.2">
      <c r="A65" s="33" t="s">
        <v>148</v>
      </c>
      <c r="B65" s="42" t="s">
        <v>147</v>
      </c>
      <c r="C65" s="23">
        <f>21058.85/(7.5345)</f>
        <v>2794.9897139823474</v>
      </c>
      <c r="D65" s="20">
        <v>2490</v>
      </c>
      <c r="E65" s="20">
        <v>6300.83</v>
      </c>
      <c r="F65" s="8">
        <f t="shared" si="6"/>
        <v>225.43302998501821</v>
      </c>
      <c r="G65" s="8">
        <f t="shared" si="5"/>
        <v>253.04538152610439</v>
      </c>
      <c r="H65" s="9" t="s">
        <v>269</v>
      </c>
    </row>
    <row r="66" spans="1:8" x14ac:dyDescent="0.2">
      <c r="A66" s="33" t="s">
        <v>146</v>
      </c>
      <c r="B66" s="42" t="s">
        <v>145</v>
      </c>
      <c r="C66" s="23">
        <f>71770.61/(7.5345)</f>
        <v>9525.5969208308452</v>
      </c>
      <c r="D66" s="20">
        <v>18320</v>
      </c>
      <c r="E66" s="20">
        <v>30646.76</v>
      </c>
      <c r="F66" s="8">
        <f t="shared" si="6"/>
        <v>321.73059866705881</v>
      </c>
      <c r="G66" s="8">
        <f t="shared" si="5"/>
        <v>167.285807860262</v>
      </c>
      <c r="H66" s="9" t="s">
        <v>268</v>
      </c>
    </row>
    <row r="67" spans="1:8" x14ac:dyDescent="0.2">
      <c r="A67" s="33" t="s">
        <v>144</v>
      </c>
      <c r="B67" s="42" t="s">
        <v>143</v>
      </c>
      <c r="C67" s="23">
        <f>4968/(7.5345)</f>
        <v>659.36691220386217</v>
      </c>
      <c r="D67" s="20">
        <v>270</v>
      </c>
      <c r="E67" s="20">
        <v>0</v>
      </c>
      <c r="F67" s="8">
        <f t="shared" si="6"/>
        <v>0</v>
      </c>
      <c r="G67" s="8">
        <f t="shared" si="5"/>
        <v>0</v>
      </c>
    </row>
    <row r="68" spans="1:8" x14ac:dyDescent="0.2">
      <c r="A68" s="33" t="s">
        <v>142</v>
      </c>
      <c r="B68" s="42" t="s">
        <v>141</v>
      </c>
      <c r="C68" s="23">
        <f>43663.39/(7.5345)</f>
        <v>5795.1277457030983</v>
      </c>
      <c r="D68" s="20">
        <v>6370</v>
      </c>
      <c r="E68" s="20">
        <v>6562.69</v>
      </c>
      <c r="F68" s="8">
        <f t="shared" si="6"/>
        <v>113.24495831633779</v>
      </c>
      <c r="G68" s="8">
        <f t="shared" si="5"/>
        <v>103.02496075353218</v>
      </c>
    </row>
    <row r="69" spans="1:8" x14ac:dyDescent="0.2">
      <c r="A69" s="33" t="s">
        <v>140</v>
      </c>
      <c r="B69" s="42" t="s">
        <v>139</v>
      </c>
      <c r="C69" s="23">
        <f>21980.65/(7.5345)</f>
        <v>2917.3335987789501</v>
      </c>
      <c r="D69" s="20">
        <v>700</v>
      </c>
      <c r="E69" s="20">
        <v>2897.24</v>
      </c>
      <c r="F69" s="8">
        <f t="shared" si="6"/>
        <v>99.311234108181509</v>
      </c>
      <c r="G69" s="8">
        <f t="shared" si="5"/>
        <v>413.89142857142861</v>
      </c>
      <c r="H69" s="9" t="s">
        <v>270</v>
      </c>
    </row>
    <row r="70" spans="1:8" x14ac:dyDescent="0.2">
      <c r="A70" s="33" t="s">
        <v>138</v>
      </c>
      <c r="B70" s="42" t="s">
        <v>137</v>
      </c>
      <c r="C70" s="23">
        <f>48360/(7.5345)</f>
        <v>6418.4750149313159</v>
      </c>
      <c r="D70" s="20">
        <v>5180</v>
      </c>
      <c r="E70" s="20">
        <v>0</v>
      </c>
      <c r="F70" s="8">
        <f t="shared" si="6"/>
        <v>0</v>
      </c>
      <c r="G70" s="8">
        <f t="shared" si="5"/>
        <v>0</v>
      </c>
    </row>
    <row r="71" spans="1:8" x14ac:dyDescent="0.2">
      <c r="A71" s="33" t="s">
        <v>136</v>
      </c>
      <c r="B71" s="42" t="s">
        <v>135</v>
      </c>
      <c r="C71" s="23">
        <f>20461.1/(7.5345)</f>
        <v>2715.6546552525047</v>
      </c>
      <c r="D71" s="20">
        <v>9580</v>
      </c>
      <c r="E71" s="20">
        <v>17581.48</v>
      </c>
      <c r="F71" s="8">
        <f t="shared" si="6"/>
        <v>647.41221664524403</v>
      </c>
      <c r="G71" s="8">
        <f t="shared" si="5"/>
        <v>183.52275574112736</v>
      </c>
      <c r="H71" s="9" t="s">
        <v>272</v>
      </c>
    </row>
    <row r="72" spans="1:8" x14ac:dyDescent="0.2">
      <c r="A72" s="33" t="s">
        <v>134</v>
      </c>
      <c r="B72" s="42" t="s">
        <v>133</v>
      </c>
      <c r="C72" s="23">
        <f>11267.5/(7.5345)</f>
        <v>1495.454243811799</v>
      </c>
      <c r="D72" s="20">
        <v>1860</v>
      </c>
      <c r="E72" s="20">
        <v>1238.25</v>
      </c>
      <c r="F72" s="8">
        <f t="shared" si="6"/>
        <v>82.800928555580214</v>
      </c>
      <c r="G72" s="8">
        <f t="shared" si="5"/>
        <v>66.572580645161295</v>
      </c>
    </row>
    <row r="73" spans="1:8" x14ac:dyDescent="0.2">
      <c r="A73" s="33" t="s">
        <v>132</v>
      </c>
      <c r="B73" s="42" t="s">
        <v>131</v>
      </c>
      <c r="C73" s="23">
        <f>4600.75/(7.5345)</f>
        <v>610.62446081359076</v>
      </c>
      <c r="D73" s="20">
        <v>1030</v>
      </c>
      <c r="E73" s="20">
        <v>1357.76</v>
      </c>
      <c r="F73" s="8">
        <f t="shared" si="6"/>
        <v>222.35597935119276</v>
      </c>
      <c r="G73" s="8">
        <f t="shared" si="5"/>
        <v>131.82135922330096</v>
      </c>
      <c r="H73" s="9" t="s">
        <v>273</v>
      </c>
    </row>
    <row r="74" spans="1:8" x14ac:dyDescent="0.2">
      <c r="A74" s="33" t="s">
        <v>130</v>
      </c>
      <c r="B74" s="42" t="s">
        <v>116</v>
      </c>
      <c r="C74" s="23">
        <v>17876.38</v>
      </c>
      <c r="D74" s="20">
        <v>38530</v>
      </c>
      <c r="E74" s="20">
        <v>12905.78</v>
      </c>
      <c r="F74" s="8">
        <f t="shared" si="6"/>
        <v>72.194594207552086</v>
      </c>
      <c r="G74" s="8">
        <f t="shared" si="5"/>
        <v>33.495406177004931</v>
      </c>
    </row>
    <row r="75" spans="1:8" x14ac:dyDescent="0.2">
      <c r="A75" s="33" t="s">
        <v>129</v>
      </c>
      <c r="B75" s="42" t="s">
        <v>128</v>
      </c>
      <c r="C75" s="23">
        <f>16269.26/(7.5345)</f>
        <v>2159.3018780277389</v>
      </c>
      <c r="D75" s="20">
        <v>3360</v>
      </c>
      <c r="E75" s="20">
        <v>3212.63</v>
      </c>
      <c r="F75" s="8">
        <f t="shared" si="6"/>
        <v>148.78095706258307</v>
      </c>
      <c r="G75" s="8">
        <f t="shared" si="5"/>
        <v>95.613988095238099</v>
      </c>
    </row>
    <row r="76" spans="1:8" x14ac:dyDescent="0.2">
      <c r="A76" s="33" t="s">
        <v>127</v>
      </c>
      <c r="B76" s="42" t="s">
        <v>126</v>
      </c>
      <c r="C76" s="23">
        <f>0/(7.5345)</f>
        <v>0</v>
      </c>
      <c r="D76" s="20">
        <v>1030</v>
      </c>
      <c r="E76" s="20">
        <v>71.2</v>
      </c>
      <c r="F76" s="8"/>
      <c r="G76" s="8">
        <f t="shared" si="5"/>
        <v>6.9126213592233015</v>
      </c>
    </row>
    <row r="77" spans="1:8" x14ac:dyDescent="0.2">
      <c r="A77" s="33" t="s">
        <v>125</v>
      </c>
      <c r="B77" s="42" t="s">
        <v>124</v>
      </c>
      <c r="C77" s="23">
        <f>4486.89/(7.5345)</f>
        <v>595.51264184750153</v>
      </c>
      <c r="D77" s="20">
        <v>570</v>
      </c>
      <c r="E77" s="20">
        <v>526.09</v>
      </c>
      <c r="F77" s="8">
        <f>E77/C77*100</f>
        <v>88.342373113671158</v>
      </c>
      <c r="G77" s="8">
        <f t="shared" si="5"/>
        <v>92.296491228070181</v>
      </c>
    </row>
    <row r="78" spans="1:8" x14ac:dyDescent="0.2">
      <c r="A78" s="33" t="s">
        <v>123</v>
      </c>
      <c r="B78" s="42" t="s">
        <v>122</v>
      </c>
      <c r="C78" s="23">
        <f>0/(7.5345)</f>
        <v>0</v>
      </c>
      <c r="D78" s="20">
        <v>130</v>
      </c>
      <c r="E78" s="20">
        <v>35</v>
      </c>
      <c r="F78" s="8"/>
      <c r="G78" s="8">
        <f t="shared" si="5"/>
        <v>26.923076923076923</v>
      </c>
    </row>
    <row r="79" spans="1:8" x14ac:dyDescent="0.2">
      <c r="A79" s="33" t="s">
        <v>121</v>
      </c>
      <c r="B79" s="42" t="s">
        <v>120</v>
      </c>
      <c r="C79" s="23">
        <f>5400/(7.5345)</f>
        <v>716.7031654389807</v>
      </c>
      <c r="D79" s="20">
        <v>900</v>
      </c>
      <c r="E79" s="20">
        <v>9.2899999999999991</v>
      </c>
      <c r="F79" s="8">
        <f t="shared" ref="F79:F89" si="7">E79/C79*100</f>
        <v>1.2962130555555553</v>
      </c>
      <c r="G79" s="8">
        <f t="shared" si="5"/>
        <v>1.0322222222222222</v>
      </c>
    </row>
    <row r="80" spans="1:8" x14ac:dyDescent="0.2">
      <c r="A80" s="33" t="s">
        <v>119</v>
      </c>
      <c r="B80" s="42" t="s">
        <v>118</v>
      </c>
      <c r="C80" s="23">
        <f>45875.01/(7.5345)</f>
        <v>6088.6601632490547</v>
      </c>
      <c r="D80" s="20">
        <v>20000</v>
      </c>
      <c r="E80" s="20">
        <v>33.18</v>
      </c>
      <c r="F80" s="8">
        <f t="shared" si="7"/>
        <v>0.54494747794060427</v>
      </c>
      <c r="G80" s="8">
        <f t="shared" si="5"/>
        <v>0.16589999999999999</v>
      </c>
    </row>
    <row r="81" spans="1:8" x14ac:dyDescent="0.2">
      <c r="A81" s="33" t="s">
        <v>117</v>
      </c>
      <c r="B81" s="42" t="s">
        <v>116</v>
      </c>
      <c r="C81" s="23">
        <f>62658.5/(7.5345)</f>
        <v>8316.2120910478461</v>
      </c>
      <c r="D81" s="20">
        <v>12540</v>
      </c>
      <c r="E81" s="20">
        <v>9018.39</v>
      </c>
      <c r="F81" s="8">
        <f t="shared" si="7"/>
        <v>108.44348245649033</v>
      </c>
      <c r="G81" s="8">
        <f t="shared" si="5"/>
        <v>71.916985645933011</v>
      </c>
    </row>
    <row r="82" spans="1:8" x14ac:dyDescent="0.2">
      <c r="A82" s="33" t="s">
        <v>115</v>
      </c>
      <c r="B82" s="42" t="s">
        <v>114</v>
      </c>
      <c r="C82" s="23">
        <f>91918.26/(7.5345)</f>
        <v>12199.649611785784</v>
      </c>
      <c r="D82" s="20">
        <v>660</v>
      </c>
      <c r="E82" s="20">
        <v>525.37</v>
      </c>
      <c r="F82" s="8">
        <f t="shared" si="7"/>
        <v>4.3064351577151267</v>
      </c>
      <c r="G82" s="8">
        <f t="shared" si="5"/>
        <v>79.601515151515159</v>
      </c>
    </row>
    <row r="83" spans="1:8" x14ac:dyDescent="0.2">
      <c r="A83" s="33" t="s">
        <v>113</v>
      </c>
      <c r="B83" s="42" t="s">
        <v>112</v>
      </c>
      <c r="C83" s="23">
        <f>91918.26/(7.5345)</f>
        <v>12199.649611785784</v>
      </c>
      <c r="D83" s="20">
        <v>660</v>
      </c>
      <c r="E83" s="20">
        <v>525.37</v>
      </c>
      <c r="F83" s="8">
        <f t="shared" si="7"/>
        <v>4.3064351577151267</v>
      </c>
      <c r="G83" s="8">
        <f t="shared" si="5"/>
        <v>79.601515151515159</v>
      </c>
    </row>
    <row r="84" spans="1:8" x14ac:dyDescent="0.2">
      <c r="A84" s="33" t="s">
        <v>111</v>
      </c>
      <c r="B84" s="42" t="s">
        <v>110</v>
      </c>
      <c r="C84" s="23">
        <f>3631.55/(7.5345)</f>
        <v>481.98951489813527</v>
      </c>
      <c r="D84" s="20">
        <v>400</v>
      </c>
      <c r="E84" s="20">
        <v>525.37</v>
      </c>
      <c r="F84" s="8">
        <f t="shared" si="7"/>
        <v>109.00029642989908</v>
      </c>
      <c r="G84" s="8">
        <f t="shared" si="5"/>
        <v>131.3425</v>
      </c>
    </row>
    <row r="85" spans="1:8" x14ac:dyDescent="0.2">
      <c r="A85" s="33" t="s">
        <v>109</v>
      </c>
      <c r="B85" s="42" t="s">
        <v>108</v>
      </c>
      <c r="C85" s="23">
        <f>88286.65/(7.5345)</f>
        <v>11717.652133519145</v>
      </c>
      <c r="D85" s="20">
        <v>130</v>
      </c>
      <c r="E85" s="20">
        <v>0</v>
      </c>
      <c r="F85" s="8">
        <f t="shared" si="7"/>
        <v>0</v>
      </c>
      <c r="G85" s="8">
        <f t="shared" si="5"/>
        <v>0</v>
      </c>
    </row>
    <row r="86" spans="1:8" x14ac:dyDescent="0.2">
      <c r="A86" s="33" t="s">
        <v>107</v>
      </c>
      <c r="B86" s="42" t="s">
        <v>106</v>
      </c>
      <c r="C86" s="23">
        <f>0.06/(7.5345)</f>
        <v>7.9633685048775618E-3</v>
      </c>
      <c r="D86" s="20">
        <v>130</v>
      </c>
      <c r="E86" s="20">
        <v>0</v>
      </c>
      <c r="F86" s="8">
        <f t="shared" si="7"/>
        <v>0</v>
      </c>
      <c r="G86" s="8">
        <f t="shared" si="5"/>
        <v>0</v>
      </c>
    </row>
    <row r="87" spans="1:8" x14ac:dyDescent="0.2">
      <c r="A87" s="33" t="s">
        <v>105</v>
      </c>
      <c r="B87" s="42" t="s">
        <v>104</v>
      </c>
      <c r="C87" s="23">
        <f>9000/(7.5345)</f>
        <v>1194.5052757316344</v>
      </c>
      <c r="D87" s="20">
        <v>1790</v>
      </c>
      <c r="E87" s="20">
        <v>10194.709999999999</v>
      </c>
      <c r="F87" s="8">
        <f t="shared" si="7"/>
        <v>853.46713883333325</v>
      </c>
      <c r="G87" s="8">
        <f t="shared" si="5"/>
        <v>569.53687150837982</v>
      </c>
    </row>
    <row r="88" spans="1:8" x14ac:dyDescent="0.2">
      <c r="A88" s="33" t="s">
        <v>103</v>
      </c>
      <c r="B88" s="42" t="s">
        <v>102</v>
      </c>
      <c r="C88" s="23">
        <f>9000/(7.5345)</f>
        <v>1194.5052757316344</v>
      </c>
      <c r="D88" s="20">
        <v>1790</v>
      </c>
      <c r="E88" s="20">
        <v>10194.709999999999</v>
      </c>
      <c r="F88" s="8">
        <f t="shared" si="7"/>
        <v>853.46713883333325</v>
      </c>
      <c r="G88" s="8">
        <f t="shared" si="5"/>
        <v>569.53687150837982</v>
      </c>
      <c r="H88" s="9" t="s">
        <v>276</v>
      </c>
    </row>
    <row r="89" spans="1:8" x14ac:dyDescent="0.2">
      <c r="A89" s="33" t="s">
        <v>101</v>
      </c>
      <c r="B89" s="42" t="s">
        <v>100</v>
      </c>
      <c r="C89" s="23">
        <f>9000/(7.5345)</f>
        <v>1194.5052757316344</v>
      </c>
      <c r="D89" s="20">
        <v>1790</v>
      </c>
      <c r="E89" s="20">
        <v>460</v>
      </c>
      <c r="F89" s="8">
        <f t="shared" si="7"/>
        <v>38.509666666666668</v>
      </c>
      <c r="G89" s="8">
        <f t="shared" si="5"/>
        <v>25.69832402234637</v>
      </c>
    </row>
    <row r="90" spans="1:8" x14ac:dyDescent="0.2">
      <c r="A90" s="33" t="s">
        <v>99</v>
      </c>
      <c r="B90" s="42" t="s">
        <v>98</v>
      </c>
      <c r="C90" s="23">
        <f>0/(7.5345)</f>
        <v>0</v>
      </c>
      <c r="D90" s="20">
        <v>0</v>
      </c>
      <c r="E90" s="20">
        <v>9734.7099999999991</v>
      </c>
      <c r="F90" s="8"/>
      <c r="G90" s="8"/>
    </row>
    <row r="91" spans="1:8" x14ac:dyDescent="0.2">
      <c r="A91" s="33" t="s">
        <v>97</v>
      </c>
      <c r="B91" s="42" t="s">
        <v>96</v>
      </c>
      <c r="C91" s="23">
        <v>0</v>
      </c>
      <c r="D91" s="20">
        <v>1630</v>
      </c>
      <c r="E91" s="20">
        <v>1624.7</v>
      </c>
      <c r="F91" s="8"/>
      <c r="G91" s="8">
        <f t="shared" si="5"/>
        <v>99.674846625766875</v>
      </c>
    </row>
    <row r="92" spans="1:8" x14ac:dyDescent="0.2">
      <c r="A92" s="33" t="s">
        <v>95</v>
      </c>
      <c r="B92" s="42" t="s">
        <v>29</v>
      </c>
      <c r="C92" s="23">
        <f>0/(7.5345)</f>
        <v>0</v>
      </c>
      <c r="D92" s="20">
        <v>1630</v>
      </c>
      <c r="E92" s="20">
        <v>1624.7</v>
      </c>
      <c r="F92" s="8"/>
      <c r="G92" s="8">
        <f t="shared" si="5"/>
        <v>99.674846625766875</v>
      </c>
    </row>
    <row r="93" spans="1:8" x14ac:dyDescent="0.2">
      <c r="A93" s="33" t="s">
        <v>94</v>
      </c>
      <c r="B93" s="42" t="s">
        <v>93</v>
      </c>
      <c r="C93" s="23">
        <f>0/(7.5345)</f>
        <v>0</v>
      </c>
      <c r="D93" s="20">
        <v>1630</v>
      </c>
      <c r="E93" s="20">
        <v>1624.7</v>
      </c>
      <c r="F93" s="8"/>
      <c r="G93" s="8">
        <f t="shared" si="5"/>
        <v>99.674846625766875</v>
      </c>
    </row>
    <row r="94" spans="1:8" x14ac:dyDescent="0.2">
      <c r="A94" s="33" t="s">
        <v>18</v>
      </c>
      <c r="B94" s="42" t="s">
        <v>19</v>
      </c>
      <c r="C94" s="23">
        <v>8132.15</v>
      </c>
      <c r="D94" s="20">
        <v>321500</v>
      </c>
      <c r="E94" s="20">
        <v>48481.77</v>
      </c>
      <c r="F94" s="8">
        <f>E94/C94*100</f>
        <v>596.1740745067417</v>
      </c>
      <c r="G94" s="8">
        <f t="shared" si="5"/>
        <v>15.07986625194401</v>
      </c>
    </row>
    <row r="95" spans="1:8" x14ac:dyDescent="0.2">
      <c r="A95" s="33" t="s">
        <v>92</v>
      </c>
      <c r="B95" s="42" t="s">
        <v>91</v>
      </c>
      <c r="C95" s="23">
        <f>0/(7.5345)</f>
        <v>0</v>
      </c>
      <c r="D95" s="20">
        <v>0</v>
      </c>
      <c r="E95" s="20">
        <v>0</v>
      </c>
      <c r="F95" s="8"/>
      <c r="G95" s="8"/>
    </row>
    <row r="96" spans="1:8" x14ac:dyDescent="0.2">
      <c r="A96" s="33" t="s">
        <v>90</v>
      </c>
      <c r="B96" s="42" t="s">
        <v>89</v>
      </c>
      <c r="C96" s="23">
        <f>0/(7.5345)</f>
        <v>0</v>
      </c>
      <c r="D96" s="20">
        <v>0</v>
      </c>
      <c r="E96" s="20">
        <v>0</v>
      </c>
      <c r="F96" s="8"/>
      <c r="G96" s="8"/>
    </row>
    <row r="97" spans="1:8" x14ac:dyDescent="0.2">
      <c r="A97" s="33" t="s">
        <v>88</v>
      </c>
      <c r="B97" s="42" t="s">
        <v>87</v>
      </c>
      <c r="C97" s="23">
        <f>0/(7.5345)</f>
        <v>0</v>
      </c>
      <c r="D97" s="20">
        <v>0</v>
      </c>
      <c r="E97" s="20">
        <v>0</v>
      </c>
      <c r="F97" s="8"/>
      <c r="G97" s="8"/>
    </row>
    <row r="98" spans="1:8" x14ac:dyDescent="0.2">
      <c r="A98" s="33" t="s">
        <v>86</v>
      </c>
      <c r="B98" s="42" t="s">
        <v>85</v>
      </c>
      <c r="C98" s="23">
        <f>61271.67/(7.5345)</f>
        <v>8132.1481186541896</v>
      </c>
      <c r="D98" s="20">
        <v>321500</v>
      </c>
      <c r="E98" s="20">
        <v>48481.77</v>
      </c>
      <c r="F98" s="8">
        <f>E98/C98*100</f>
        <v>596.17421242965963</v>
      </c>
      <c r="G98" s="8">
        <f t="shared" si="5"/>
        <v>15.07986625194401</v>
      </c>
    </row>
    <row r="99" spans="1:8" x14ac:dyDescent="0.2">
      <c r="A99" s="33" t="s">
        <v>84</v>
      </c>
      <c r="B99" s="42" t="s">
        <v>83</v>
      </c>
      <c r="C99" s="23">
        <v>0</v>
      </c>
      <c r="D99" s="20">
        <v>0</v>
      </c>
      <c r="E99" s="20">
        <v>0</v>
      </c>
      <c r="F99" s="8"/>
      <c r="G99" s="8"/>
    </row>
    <row r="100" spans="1:8" x14ac:dyDescent="0.2">
      <c r="A100" s="33" t="s">
        <v>82</v>
      </c>
      <c r="B100" s="42" t="s">
        <v>81</v>
      </c>
      <c r="C100" s="23">
        <v>0</v>
      </c>
      <c r="D100" s="20">
        <v>0</v>
      </c>
      <c r="E100" s="20">
        <v>0</v>
      </c>
      <c r="F100" s="8"/>
      <c r="G100" s="8"/>
    </row>
    <row r="101" spans="1:8" x14ac:dyDescent="0.2">
      <c r="A101" s="33" t="s">
        <v>80</v>
      </c>
      <c r="B101" s="42" t="s">
        <v>79</v>
      </c>
      <c r="C101" s="23">
        <v>6125.96</v>
      </c>
      <c r="D101" s="20">
        <v>268050</v>
      </c>
      <c r="E101" s="20">
        <v>25659.01</v>
      </c>
      <c r="F101" s="8">
        <f>E101/C101*100</f>
        <v>418.85696282705078</v>
      </c>
      <c r="G101" s="8">
        <f t="shared" si="5"/>
        <v>9.5724715538145855</v>
      </c>
    </row>
    <row r="102" spans="1:8" x14ac:dyDescent="0.2">
      <c r="A102" s="33" t="s">
        <v>78</v>
      </c>
      <c r="B102" s="42" t="s">
        <v>77</v>
      </c>
      <c r="C102" s="23">
        <v>5419.87</v>
      </c>
      <c r="D102" s="20">
        <v>252050</v>
      </c>
      <c r="E102" s="20">
        <v>18309.2</v>
      </c>
      <c r="F102" s="8">
        <f>E102/C102*100</f>
        <v>337.81622068425997</v>
      </c>
      <c r="G102" s="8">
        <f t="shared" si="5"/>
        <v>7.264114263043048</v>
      </c>
    </row>
    <row r="103" spans="1:8" x14ac:dyDescent="0.2">
      <c r="A103" s="33" t="s">
        <v>76</v>
      </c>
      <c r="B103" s="42" t="s">
        <v>75</v>
      </c>
      <c r="C103" s="23">
        <f>(0/(7.5345))/(7.5345)</f>
        <v>0</v>
      </c>
      <c r="D103" s="20">
        <v>15000</v>
      </c>
      <c r="E103" s="20">
        <v>0</v>
      </c>
      <c r="F103" s="8"/>
      <c r="G103" s="8">
        <f t="shared" si="5"/>
        <v>0</v>
      </c>
    </row>
    <row r="104" spans="1:8" x14ac:dyDescent="0.2">
      <c r="A104" s="33" t="s">
        <v>74</v>
      </c>
      <c r="B104" s="42" t="s">
        <v>73</v>
      </c>
      <c r="C104" s="23">
        <v>706.09</v>
      </c>
      <c r="D104" s="20">
        <v>1000</v>
      </c>
      <c r="E104" s="20">
        <v>7349.81</v>
      </c>
      <c r="F104" s="8">
        <f>E104/C104*100</f>
        <v>1040.9168802843831</v>
      </c>
      <c r="G104" s="8">
        <f t="shared" si="5"/>
        <v>734.98100000000011</v>
      </c>
      <c r="H104" s="9" t="s">
        <v>275</v>
      </c>
    </row>
    <row r="105" spans="1:8" x14ac:dyDescent="0.2">
      <c r="A105" s="33" t="s">
        <v>72</v>
      </c>
      <c r="B105" s="42" t="s">
        <v>71</v>
      </c>
      <c r="C105" s="23">
        <f>(0/(7.5345))/(7.5345)</f>
        <v>0</v>
      </c>
      <c r="D105" s="20">
        <v>0</v>
      </c>
      <c r="E105" s="20">
        <v>0</v>
      </c>
      <c r="F105" s="8"/>
      <c r="G105" s="8"/>
    </row>
    <row r="106" spans="1:8" x14ac:dyDescent="0.2">
      <c r="A106" s="33" t="s">
        <v>70</v>
      </c>
      <c r="B106" s="42" t="s">
        <v>69</v>
      </c>
      <c r="C106" s="23">
        <v>2006.19</v>
      </c>
      <c r="D106" s="20">
        <v>53450</v>
      </c>
      <c r="E106" s="20">
        <v>22822.76</v>
      </c>
      <c r="F106" s="8">
        <f>E106/C106*100</f>
        <v>1137.6170751524032</v>
      </c>
      <c r="G106" s="8">
        <f t="shared" ref="G106:G107" si="8">E106/D106*100</f>
        <v>42.699270346117864</v>
      </c>
    </row>
    <row r="107" spans="1:8" x14ac:dyDescent="0.2">
      <c r="A107" s="33" t="s">
        <v>68</v>
      </c>
      <c r="B107" s="42" t="s">
        <v>67</v>
      </c>
      <c r="C107" s="23">
        <v>2006.19</v>
      </c>
      <c r="D107" s="20">
        <v>53450</v>
      </c>
      <c r="E107" s="20">
        <v>22822.76</v>
      </c>
      <c r="F107" s="8">
        <f>E107/C107*100</f>
        <v>1137.6170751524032</v>
      </c>
      <c r="G107" s="8">
        <f t="shared" si="8"/>
        <v>42.699270346117864</v>
      </c>
    </row>
  </sheetData>
  <mergeCells count="7">
    <mergeCell ref="A37:B37"/>
    <mergeCell ref="B4:F4"/>
    <mergeCell ref="A1:B1"/>
    <mergeCell ref="A2:B2"/>
    <mergeCell ref="A3:B3"/>
    <mergeCell ref="A5:B5"/>
    <mergeCell ref="A6:B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DB712-68E0-479D-9861-B2DBD8BE838D}">
  <dimension ref="A1:G199"/>
  <sheetViews>
    <sheetView workbookViewId="0">
      <selection activeCell="I5" sqref="I5"/>
    </sheetView>
  </sheetViews>
  <sheetFormatPr defaultRowHeight="12.75" x14ac:dyDescent="0.2"/>
  <cols>
    <col min="1" max="1" width="16.140625" customWidth="1"/>
    <col min="2" max="2" width="16.42578125" customWidth="1"/>
    <col min="3" max="3" width="35" customWidth="1"/>
    <col min="4" max="4" width="15.140625" customWidth="1"/>
    <col min="5" max="5" width="12.140625" bestFit="1" customWidth="1"/>
    <col min="6" max="6" width="12.140625" customWidth="1"/>
  </cols>
  <sheetData>
    <row r="1" spans="1:6" x14ac:dyDescent="0.2">
      <c r="A1" s="143" t="s">
        <v>0</v>
      </c>
      <c r="B1" s="143"/>
      <c r="C1" s="9"/>
      <c r="D1" s="9"/>
      <c r="E1" s="9"/>
    </row>
    <row r="2" spans="1:6" x14ac:dyDescent="0.2">
      <c r="A2" s="73" t="s">
        <v>1</v>
      </c>
      <c r="B2" s="9"/>
      <c r="C2" s="9"/>
      <c r="D2" s="9"/>
      <c r="E2" s="9"/>
    </row>
    <row r="3" spans="1:6" x14ac:dyDescent="0.2">
      <c r="A3" s="74" t="s">
        <v>2</v>
      </c>
      <c r="B3" s="9"/>
      <c r="C3" s="9"/>
      <c r="D3" s="9"/>
      <c r="E3" s="9"/>
    </row>
    <row r="4" spans="1:6" ht="15.75" customHeight="1" x14ac:dyDescent="0.2">
      <c r="A4" s="102"/>
      <c r="B4" s="122" t="s">
        <v>263</v>
      </c>
      <c r="C4" s="122"/>
      <c r="D4" s="122"/>
      <c r="E4" s="122"/>
    </row>
    <row r="5" spans="1:6" ht="37.5" customHeight="1" x14ac:dyDescent="0.2">
      <c r="A5" s="149" t="s">
        <v>3</v>
      </c>
      <c r="B5" s="150"/>
      <c r="C5" s="150"/>
      <c r="D5" s="100" t="s">
        <v>220</v>
      </c>
      <c r="E5" s="99" t="s">
        <v>222</v>
      </c>
      <c r="F5" s="101" t="s">
        <v>21</v>
      </c>
    </row>
    <row r="6" spans="1:6" x14ac:dyDescent="0.2">
      <c r="A6" s="148" t="s">
        <v>4</v>
      </c>
      <c r="B6" s="148"/>
      <c r="C6" s="148"/>
      <c r="D6" s="75" t="s">
        <v>6</v>
      </c>
      <c r="E6" s="75" t="s">
        <v>7</v>
      </c>
      <c r="F6" s="61" t="s">
        <v>8</v>
      </c>
    </row>
    <row r="7" spans="1:6" x14ac:dyDescent="0.2">
      <c r="A7" s="76"/>
      <c r="B7" s="146" t="s">
        <v>15</v>
      </c>
      <c r="C7" s="132"/>
      <c r="D7" s="85">
        <v>1561680</v>
      </c>
      <c r="E7" s="85">
        <v>1258936.5</v>
      </c>
      <c r="F7" s="7">
        <f>E7/D7*100</f>
        <v>80.614242354387571</v>
      </c>
    </row>
    <row r="8" spans="1:6" x14ac:dyDescent="0.2">
      <c r="A8" s="77" t="s">
        <v>250</v>
      </c>
      <c r="B8" s="147" t="s">
        <v>249</v>
      </c>
      <c r="C8" s="132"/>
      <c r="D8" s="86">
        <v>1561680</v>
      </c>
      <c r="E8" s="86">
        <v>1258936.5</v>
      </c>
      <c r="F8" s="8">
        <f t="shared" ref="F8:F75" si="0">E8/D8*100</f>
        <v>80.614242354387571</v>
      </c>
    </row>
    <row r="9" spans="1:6" x14ac:dyDescent="0.2">
      <c r="A9" s="78" t="s">
        <v>248</v>
      </c>
      <c r="B9" s="141" t="s">
        <v>247</v>
      </c>
      <c r="C9" s="132"/>
      <c r="D9" s="87">
        <v>1561680</v>
      </c>
      <c r="E9" s="87">
        <v>1258936.5</v>
      </c>
      <c r="F9" s="8">
        <f t="shared" si="0"/>
        <v>80.614242354387571</v>
      </c>
    </row>
    <row r="10" spans="1:6" ht="22.5" x14ac:dyDescent="0.2">
      <c r="A10" s="79" t="s">
        <v>246</v>
      </c>
      <c r="B10" s="142" t="s">
        <v>0</v>
      </c>
      <c r="C10" s="132"/>
      <c r="D10" s="88">
        <v>1561680</v>
      </c>
      <c r="E10" s="88">
        <v>1258936.5</v>
      </c>
      <c r="F10" s="8">
        <f t="shared" si="0"/>
        <v>80.614242354387571</v>
      </c>
    </row>
    <row r="11" spans="1:6" x14ac:dyDescent="0.2">
      <c r="A11" s="80" t="s">
        <v>215</v>
      </c>
      <c r="B11" s="133" t="s">
        <v>224</v>
      </c>
      <c r="C11" s="132"/>
      <c r="D11" s="89">
        <v>387030</v>
      </c>
      <c r="E11" s="89">
        <v>162897.79999999999</v>
      </c>
      <c r="F11" s="8">
        <f t="shared" si="0"/>
        <v>42.08919205229568</v>
      </c>
    </row>
    <row r="12" spans="1:6" x14ac:dyDescent="0.2">
      <c r="A12" s="81" t="s">
        <v>225</v>
      </c>
      <c r="B12" s="134" t="s">
        <v>224</v>
      </c>
      <c r="C12" s="132"/>
      <c r="D12" s="90">
        <v>313670</v>
      </c>
      <c r="E12" s="90">
        <v>100487.75</v>
      </c>
      <c r="F12" s="8">
        <f t="shared" si="0"/>
        <v>32.036136704179555</v>
      </c>
    </row>
    <row r="13" spans="1:6" x14ac:dyDescent="0.2">
      <c r="A13" s="82" t="s">
        <v>235</v>
      </c>
      <c r="B13" s="135" t="s">
        <v>234</v>
      </c>
      <c r="C13" s="132"/>
      <c r="D13" s="91">
        <v>313670</v>
      </c>
      <c r="E13" s="91">
        <v>100487.75</v>
      </c>
      <c r="F13" s="8">
        <f t="shared" si="0"/>
        <v>32.036136704179555</v>
      </c>
    </row>
    <row r="14" spans="1:6" x14ac:dyDescent="0.2">
      <c r="A14" s="83" t="s">
        <v>233</v>
      </c>
      <c r="B14" s="136" t="s">
        <v>232</v>
      </c>
      <c r="C14" s="132"/>
      <c r="D14" s="92">
        <v>8380</v>
      </c>
      <c r="E14" s="92">
        <v>17811.349999999999</v>
      </c>
      <c r="F14" s="8">
        <f t="shared" si="0"/>
        <v>212.54594272076369</v>
      </c>
    </row>
    <row r="15" spans="1:6" x14ac:dyDescent="0.2">
      <c r="A15" s="40" t="s">
        <v>176</v>
      </c>
      <c r="B15" s="131" t="s">
        <v>175</v>
      </c>
      <c r="C15" s="132"/>
      <c r="D15" s="36">
        <v>8380</v>
      </c>
      <c r="E15" s="36">
        <v>17811.349999999999</v>
      </c>
      <c r="F15" s="8">
        <f t="shared" si="0"/>
        <v>212.54594272076369</v>
      </c>
    </row>
    <row r="16" spans="1:6" x14ac:dyDescent="0.2">
      <c r="A16" s="40" t="s">
        <v>170</v>
      </c>
      <c r="B16" s="131" t="s">
        <v>169</v>
      </c>
      <c r="C16" s="132"/>
      <c r="D16" s="36">
        <v>2230</v>
      </c>
      <c r="E16" s="36">
        <v>1923.01</v>
      </c>
      <c r="F16" s="8">
        <f t="shared" si="0"/>
        <v>86.233632286995515</v>
      </c>
    </row>
    <row r="17" spans="1:7" x14ac:dyDescent="0.2">
      <c r="A17" s="40" t="s">
        <v>162</v>
      </c>
      <c r="B17" s="131" t="s">
        <v>161</v>
      </c>
      <c r="C17" s="132"/>
      <c r="D17" s="36">
        <v>0</v>
      </c>
      <c r="E17" s="36">
        <v>9680.49</v>
      </c>
      <c r="F17" s="8"/>
    </row>
    <row r="18" spans="1:7" x14ac:dyDescent="0.2">
      <c r="A18" s="40" t="s">
        <v>158</v>
      </c>
      <c r="B18" s="131" t="s">
        <v>157</v>
      </c>
      <c r="C18" s="132"/>
      <c r="D18" s="36">
        <v>0</v>
      </c>
      <c r="E18" s="36">
        <v>0</v>
      </c>
      <c r="F18" s="8"/>
    </row>
    <row r="19" spans="1:7" x14ac:dyDescent="0.2">
      <c r="A19" s="40" t="s">
        <v>152</v>
      </c>
      <c r="B19" s="131" t="s">
        <v>151</v>
      </c>
      <c r="C19" s="132"/>
      <c r="D19" s="36">
        <v>0</v>
      </c>
      <c r="E19" s="36">
        <v>97.98</v>
      </c>
      <c r="F19" s="8"/>
    </row>
    <row r="20" spans="1:7" x14ac:dyDescent="0.2">
      <c r="A20" s="93">
        <v>3235</v>
      </c>
      <c r="B20" s="137" t="s">
        <v>139</v>
      </c>
      <c r="C20" s="138"/>
      <c r="D20" s="36">
        <v>0</v>
      </c>
      <c r="E20" s="36">
        <v>2897.24</v>
      </c>
      <c r="F20" s="8"/>
    </row>
    <row r="21" spans="1:7" x14ac:dyDescent="0.2">
      <c r="A21" s="40" t="s">
        <v>138</v>
      </c>
      <c r="B21" s="131" t="s">
        <v>137</v>
      </c>
      <c r="C21" s="132"/>
      <c r="D21" s="36">
        <v>2790</v>
      </c>
      <c r="E21" s="36">
        <v>0</v>
      </c>
      <c r="F21" s="8">
        <f t="shared" si="0"/>
        <v>0</v>
      </c>
    </row>
    <row r="22" spans="1:7" x14ac:dyDescent="0.2">
      <c r="A22" s="40" t="s">
        <v>129</v>
      </c>
      <c r="B22" s="131" t="s">
        <v>128</v>
      </c>
      <c r="C22" s="132"/>
      <c r="D22" s="36">
        <v>3360</v>
      </c>
      <c r="E22" s="36">
        <v>3212.63</v>
      </c>
      <c r="F22" s="8">
        <f t="shared" si="0"/>
        <v>95.613988095238099</v>
      </c>
    </row>
    <row r="23" spans="1:7" x14ac:dyDescent="0.2">
      <c r="A23" s="83" t="s">
        <v>245</v>
      </c>
      <c r="B23" s="136" t="s">
        <v>244</v>
      </c>
      <c r="C23" s="132"/>
      <c r="D23" s="92">
        <v>6900</v>
      </c>
      <c r="E23" s="92">
        <v>565.41999999999996</v>
      </c>
      <c r="F23" s="8">
        <f t="shared" si="0"/>
        <v>8.1944927536231873</v>
      </c>
      <c r="G23" s="9" t="s">
        <v>277</v>
      </c>
    </row>
    <row r="24" spans="1:7" x14ac:dyDescent="0.2">
      <c r="A24" s="40" t="s">
        <v>193</v>
      </c>
      <c r="B24" s="137" t="s">
        <v>192</v>
      </c>
      <c r="C24" s="138"/>
      <c r="D24" s="39">
        <v>0</v>
      </c>
      <c r="E24" s="84">
        <v>0</v>
      </c>
      <c r="F24" s="8"/>
      <c r="G24" s="9" t="s">
        <v>279</v>
      </c>
    </row>
    <row r="25" spans="1:7" x14ac:dyDescent="0.2">
      <c r="A25" s="40" t="s">
        <v>189</v>
      </c>
      <c r="B25" s="137" t="s">
        <v>188</v>
      </c>
      <c r="C25" s="138"/>
      <c r="D25" s="39">
        <v>0</v>
      </c>
      <c r="E25" s="84">
        <v>0</v>
      </c>
      <c r="F25" s="8"/>
      <c r="G25" s="9" t="s">
        <v>278</v>
      </c>
    </row>
    <row r="26" spans="1:7" ht="12.75" customHeight="1" x14ac:dyDescent="0.2">
      <c r="A26" s="40" t="s">
        <v>178</v>
      </c>
      <c r="B26" s="137" t="s">
        <v>177</v>
      </c>
      <c r="C26" s="138"/>
      <c r="D26" s="39">
        <v>0</v>
      </c>
      <c r="E26" s="84">
        <v>0</v>
      </c>
      <c r="F26" s="8"/>
      <c r="G26" s="9" t="s">
        <v>280</v>
      </c>
    </row>
    <row r="27" spans="1:7" x14ac:dyDescent="0.2">
      <c r="A27" s="40" t="s">
        <v>176</v>
      </c>
      <c r="B27" s="131" t="s">
        <v>175</v>
      </c>
      <c r="C27" s="132"/>
      <c r="D27" s="36">
        <v>5110</v>
      </c>
      <c r="E27" s="36">
        <v>105.42</v>
      </c>
      <c r="F27" s="8">
        <f t="shared" si="0"/>
        <v>2.0630136986301371</v>
      </c>
    </row>
    <row r="28" spans="1:7" x14ac:dyDescent="0.2">
      <c r="A28" s="40" t="s">
        <v>117</v>
      </c>
      <c r="B28" s="131" t="s">
        <v>116</v>
      </c>
      <c r="C28" s="132"/>
      <c r="D28" s="36">
        <v>5110</v>
      </c>
      <c r="E28" s="36">
        <v>105.42</v>
      </c>
      <c r="F28" s="8">
        <f t="shared" si="0"/>
        <v>2.0630136986301371</v>
      </c>
    </row>
    <row r="29" spans="1:7" x14ac:dyDescent="0.2">
      <c r="A29" s="40" t="s">
        <v>105</v>
      </c>
      <c r="B29" s="131" t="s">
        <v>104</v>
      </c>
      <c r="C29" s="132"/>
      <c r="D29" s="36">
        <v>1790</v>
      </c>
      <c r="E29" s="36">
        <v>460</v>
      </c>
      <c r="F29" s="8">
        <f t="shared" si="0"/>
        <v>25.69832402234637</v>
      </c>
    </row>
    <row r="30" spans="1:7" x14ac:dyDescent="0.2">
      <c r="A30" s="40" t="s">
        <v>101</v>
      </c>
      <c r="B30" s="131" t="s">
        <v>100</v>
      </c>
      <c r="C30" s="132"/>
      <c r="D30" s="36">
        <v>1790</v>
      </c>
      <c r="E30" s="36">
        <v>460</v>
      </c>
      <c r="F30" s="8">
        <f t="shared" si="0"/>
        <v>25.69832402234637</v>
      </c>
    </row>
    <row r="31" spans="1:7" x14ac:dyDescent="0.2">
      <c r="A31" s="83" t="s">
        <v>243</v>
      </c>
      <c r="B31" s="136" t="s">
        <v>242</v>
      </c>
      <c r="C31" s="132"/>
      <c r="D31" s="92">
        <v>49650</v>
      </c>
      <c r="E31" s="92">
        <v>27893.51</v>
      </c>
      <c r="F31" s="8">
        <f t="shared" si="0"/>
        <v>56.180281973816712</v>
      </c>
    </row>
    <row r="32" spans="1:7" x14ac:dyDescent="0.2">
      <c r="A32" s="40" t="s">
        <v>105</v>
      </c>
      <c r="B32" s="131" t="s">
        <v>104</v>
      </c>
      <c r="C32" s="132"/>
      <c r="D32" s="36">
        <v>0</v>
      </c>
      <c r="E32" s="36">
        <v>9734.7099999999991</v>
      </c>
      <c r="F32" s="8"/>
    </row>
    <row r="33" spans="1:7" x14ac:dyDescent="0.2">
      <c r="A33" s="40" t="s">
        <v>99</v>
      </c>
      <c r="B33" s="131" t="s">
        <v>98</v>
      </c>
      <c r="C33" s="132"/>
      <c r="D33" s="36">
        <v>0</v>
      </c>
      <c r="E33" s="36">
        <v>9734.7099999999991</v>
      </c>
      <c r="F33" s="8"/>
    </row>
    <row r="34" spans="1:7" x14ac:dyDescent="0.2">
      <c r="A34" s="40" t="s">
        <v>86</v>
      </c>
      <c r="B34" s="131" t="s">
        <v>85</v>
      </c>
      <c r="C34" s="132"/>
      <c r="D34" s="36">
        <v>49650</v>
      </c>
      <c r="E34" s="36">
        <v>18158.8</v>
      </c>
      <c r="F34" s="8">
        <f t="shared" si="0"/>
        <v>36.57361530715005</v>
      </c>
    </row>
    <row r="35" spans="1:7" x14ac:dyDescent="0.2">
      <c r="A35" s="40" t="s">
        <v>68</v>
      </c>
      <c r="B35" s="131" t="s">
        <v>67</v>
      </c>
      <c r="C35" s="132"/>
      <c r="D35" s="36">
        <v>49650</v>
      </c>
      <c r="E35" s="36">
        <v>18158.8</v>
      </c>
      <c r="F35" s="8">
        <f t="shared" si="0"/>
        <v>36.57361530715005</v>
      </c>
    </row>
    <row r="36" spans="1:7" x14ac:dyDescent="0.2">
      <c r="A36" s="83" t="s">
        <v>241</v>
      </c>
      <c r="B36" s="136" t="s">
        <v>240</v>
      </c>
      <c r="C36" s="132"/>
      <c r="D36" s="92">
        <v>4640</v>
      </c>
      <c r="E36" s="92">
        <v>5805.78</v>
      </c>
      <c r="F36" s="8">
        <f t="shared" si="0"/>
        <v>125.12456896551724</v>
      </c>
    </row>
    <row r="37" spans="1:7" x14ac:dyDescent="0.2">
      <c r="A37" s="40" t="s">
        <v>193</v>
      </c>
      <c r="B37" s="131" t="s">
        <v>192</v>
      </c>
      <c r="C37" s="132"/>
      <c r="D37" s="36">
        <v>3170</v>
      </c>
      <c r="E37" s="36">
        <v>3984.43</v>
      </c>
      <c r="F37" s="8">
        <f t="shared" si="0"/>
        <v>125.69179810725552</v>
      </c>
    </row>
    <row r="38" spans="1:7" x14ac:dyDescent="0.2">
      <c r="A38" s="40" t="s">
        <v>189</v>
      </c>
      <c r="B38" s="131" t="s">
        <v>188</v>
      </c>
      <c r="C38" s="132"/>
      <c r="D38" s="36">
        <v>2720</v>
      </c>
      <c r="E38" s="36">
        <v>3420.14</v>
      </c>
      <c r="F38" s="8">
        <f t="shared" si="0"/>
        <v>125.74044117647058</v>
      </c>
    </row>
    <row r="39" spans="1:7" x14ac:dyDescent="0.2">
      <c r="A39" s="40" t="s">
        <v>178</v>
      </c>
      <c r="B39" s="131" t="s">
        <v>177</v>
      </c>
      <c r="C39" s="132"/>
      <c r="D39" s="36">
        <v>450</v>
      </c>
      <c r="E39" s="36">
        <v>564.29</v>
      </c>
      <c r="F39" s="8">
        <f t="shared" si="0"/>
        <v>125.39777777777776</v>
      </c>
    </row>
    <row r="40" spans="1:7" x14ac:dyDescent="0.2">
      <c r="A40" s="40" t="s">
        <v>176</v>
      </c>
      <c r="B40" s="131" t="s">
        <v>175</v>
      </c>
      <c r="C40" s="132"/>
      <c r="D40" s="36">
        <v>1470</v>
      </c>
      <c r="E40" s="36">
        <v>1821.35</v>
      </c>
      <c r="F40" s="8">
        <f t="shared" si="0"/>
        <v>123.90136054421768</v>
      </c>
    </row>
    <row r="41" spans="1:7" x14ac:dyDescent="0.2">
      <c r="A41" s="40" t="s">
        <v>162</v>
      </c>
      <c r="B41" s="131" t="s">
        <v>161</v>
      </c>
      <c r="C41" s="132"/>
      <c r="D41" s="36">
        <v>1470</v>
      </c>
      <c r="E41" s="36">
        <v>0</v>
      </c>
      <c r="F41" s="8">
        <f t="shared" si="0"/>
        <v>0</v>
      </c>
    </row>
    <row r="42" spans="1:7" x14ac:dyDescent="0.2">
      <c r="A42" s="40" t="s">
        <v>136</v>
      </c>
      <c r="B42" s="131" t="s">
        <v>135</v>
      </c>
      <c r="C42" s="132"/>
      <c r="D42" s="36">
        <v>0</v>
      </c>
      <c r="E42" s="36">
        <v>1507.19</v>
      </c>
      <c r="F42" s="8"/>
    </row>
    <row r="43" spans="1:7" x14ac:dyDescent="0.2">
      <c r="A43" s="40" t="s">
        <v>125</v>
      </c>
      <c r="B43" s="131" t="s">
        <v>124</v>
      </c>
      <c r="C43" s="132"/>
      <c r="D43" s="36">
        <v>0</v>
      </c>
      <c r="E43" s="36">
        <v>271.58999999999997</v>
      </c>
      <c r="F43" s="8"/>
    </row>
    <row r="44" spans="1:7" x14ac:dyDescent="0.2">
      <c r="A44" s="40" t="s">
        <v>117</v>
      </c>
      <c r="B44" s="131" t="s">
        <v>116</v>
      </c>
      <c r="C44" s="132"/>
      <c r="D44" s="36">
        <v>0</v>
      </c>
      <c r="E44" s="36">
        <v>42.57</v>
      </c>
      <c r="F44" s="8"/>
    </row>
    <row r="45" spans="1:7" ht="22.5" customHeight="1" x14ac:dyDescent="0.2">
      <c r="A45" s="83" t="s">
        <v>231</v>
      </c>
      <c r="B45" s="136" t="s">
        <v>230</v>
      </c>
      <c r="C45" s="132"/>
      <c r="D45" s="92">
        <v>242790</v>
      </c>
      <c r="E45" s="92">
        <v>46995.4</v>
      </c>
      <c r="F45" s="8">
        <f t="shared" si="0"/>
        <v>19.356398533712262</v>
      </c>
    </row>
    <row r="46" spans="1:7" x14ac:dyDescent="0.2">
      <c r="A46" s="40" t="s">
        <v>176</v>
      </c>
      <c r="B46" s="131" t="s">
        <v>175</v>
      </c>
      <c r="C46" s="132"/>
      <c r="D46" s="36">
        <v>2390</v>
      </c>
      <c r="E46" s="36">
        <v>26594.25</v>
      </c>
      <c r="F46" s="8">
        <f t="shared" si="0"/>
        <v>1112.7301255230127</v>
      </c>
    </row>
    <row r="47" spans="1:7" x14ac:dyDescent="0.2">
      <c r="A47" s="40" t="s">
        <v>146</v>
      </c>
      <c r="B47" s="131" t="s">
        <v>145</v>
      </c>
      <c r="C47" s="132"/>
      <c r="D47" s="36">
        <v>2390</v>
      </c>
      <c r="E47" s="36">
        <v>26594.25</v>
      </c>
      <c r="F47" s="8">
        <f t="shared" si="0"/>
        <v>1112.7301255230127</v>
      </c>
      <c r="G47" s="9" t="s">
        <v>268</v>
      </c>
    </row>
    <row r="48" spans="1:7" x14ac:dyDescent="0.2">
      <c r="A48" s="40" t="s">
        <v>92</v>
      </c>
      <c r="B48" s="131" t="s">
        <v>91</v>
      </c>
      <c r="C48" s="132"/>
      <c r="D48" s="36">
        <v>0</v>
      </c>
      <c r="E48" s="36">
        <v>0</v>
      </c>
      <c r="F48" s="8"/>
    </row>
    <row r="49" spans="1:6" x14ac:dyDescent="0.2">
      <c r="A49" s="40" t="s">
        <v>88</v>
      </c>
      <c r="B49" s="131" t="s">
        <v>87</v>
      </c>
      <c r="C49" s="132"/>
      <c r="D49" s="36">
        <v>0</v>
      </c>
      <c r="E49" s="36">
        <v>0</v>
      </c>
      <c r="F49" s="8"/>
    </row>
    <row r="50" spans="1:6" x14ac:dyDescent="0.2">
      <c r="A50" s="40" t="s">
        <v>86</v>
      </c>
      <c r="B50" s="131" t="s">
        <v>85</v>
      </c>
      <c r="C50" s="132"/>
      <c r="D50" s="36">
        <v>240400</v>
      </c>
      <c r="E50" s="36">
        <v>20401.150000000001</v>
      </c>
      <c r="F50" s="8">
        <f t="shared" si="0"/>
        <v>8.4863352745424301</v>
      </c>
    </row>
    <row r="51" spans="1:6" x14ac:dyDescent="0.2">
      <c r="A51" s="40" t="s">
        <v>82</v>
      </c>
      <c r="B51" s="131" t="s">
        <v>81</v>
      </c>
      <c r="C51" s="132"/>
      <c r="D51" s="36">
        <v>0</v>
      </c>
      <c r="E51" s="36">
        <v>0</v>
      </c>
      <c r="F51" s="8"/>
    </row>
    <row r="52" spans="1:6" x14ac:dyDescent="0.2">
      <c r="A52" s="40" t="s">
        <v>78</v>
      </c>
      <c r="B52" s="131" t="s">
        <v>77</v>
      </c>
      <c r="C52" s="132"/>
      <c r="D52" s="36">
        <v>238900</v>
      </c>
      <c r="E52" s="36">
        <v>11701.4</v>
      </c>
      <c r="F52" s="8">
        <f t="shared" si="0"/>
        <v>4.8980326496442022</v>
      </c>
    </row>
    <row r="53" spans="1:6" x14ac:dyDescent="0.2">
      <c r="A53" s="40" t="s">
        <v>74</v>
      </c>
      <c r="B53" s="131" t="s">
        <v>73</v>
      </c>
      <c r="C53" s="132"/>
      <c r="D53" s="36">
        <v>0</v>
      </c>
      <c r="E53" s="36">
        <v>7349.81</v>
      </c>
      <c r="F53" s="8"/>
    </row>
    <row r="54" spans="1:6" x14ac:dyDescent="0.2">
      <c r="A54" s="40" t="s">
        <v>68</v>
      </c>
      <c r="B54" s="131" t="s">
        <v>67</v>
      </c>
      <c r="C54" s="132"/>
      <c r="D54" s="36">
        <v>1500</v>
      </c>
      <c r="E54" s="36">
        <v>1349.94</v>
      </c>
      <c r="F54" s="8">
        <f t="shared" si="0"/>
        <v>89.995999999999995</v>
      </c>
    </row>
    <row r="55" spans="1:6" ht="21" customHeight="1" x14ac:dyDescent="0.2">
      <c r="A55" s="83" t="s">
        <v>239</v>
      </c>
      <c r="B55" s="136" t="s">
        <v>238</v>
      </c>
      <c r="C55" s="132"/>
      <c r="D55" s="92">
        <v>930</v>
      </c>
      <c r="E55" s="92">
        <v>1045.23</v>
      </c>
      <c r="F55" s="8">
        <f t="shared" si="0"/>
        <v>112.39032258064516</v>
      </c>
    </row>
    <row r="56" spans="1:6" x14ac:dyDescent="0.2">
      <c r="A56" s="40" t="s">
        <v>176</v>
      </c>
      <c r="B56" s="131" t="s">
        <v>175</v>
      </c>
      <c r="C56" s="132"/>
      <c r="D56" s="36">
        <v>930</v>
      </c>
      <c r="E56" s="36">
        <v>1045.23</v>
      </c>
      <c r="F56" s="8">
        <f t="shared" si="0"/>
        <v>112.39032258064516</v>
      </c>
    </row>
    <row r="57" spans="1:6" x14ac:dyDescent="0.2">
      <c r="A57" s="40" t="s">
        <v>136</v>
      </c>
      <c r="B57" s="131" t="s">
        <v>135</v>
      </c>
      <c r="C57" s="132"/>
      <c r="D57" s="36">
        <v>930</v>
      </c>
      <c r="E57" s="36">
        <v>1045.23</v>
      </c>
      <c r="F57" s="8">
        <f t="shared" si="0"/>
        <v>112.39032258064516</v>
      </c>
    </row>
    <row r="58" spans="1:6" x14ac:dyDescent="0.2">
      <c r="A58" s="83" t="s">
        <v>237</v>
      </c>
      <c r="B58" s="136" t="s">
        <v>236</v>
      </c>
      <c r="C58" s="132"/>
      <c r="D58" s="92">
        <v>380</v>
      </c>
      <c r="E58" s="92">
        <v>371.06</v>
      </c>
      <c r="F58" s="8">
        <f t="shared" si="0"/>
        <v>97.647368421052633</v>
      </c>
    </row>
    <row r="59" spans="1:6" x14ac:dyDescent="0.2">
      <c r="A59" s="40" t="s">
        <v>97</v>
      </c>
      <c r="B59" s="131" t="s">
        <v>96</v>
      </c>
      <c r="C59" s="132"/>
      <c r="D59" s="36">
        <v>380</v>
      </c>
      <c r="E59" s="36">
        <v>371.06</v>
      </c>
      <c r="F59" s="8">
        <f t="shared" si="0"/>
        <v>97.647368421052633</v>
      </c>
    </row>
    <row r="60" spans="1:6" x14ac:dyDescent="0.2">
      <c r="A60" s="40" t="s">
        <v>94</v>
      </c>
      <c r="B60" s="131" t="s">
        <v>93</v>
      </c>
      <c r="C60" s="132"/>
      <c r="D60" s="36">
        <v>380</v>
      </c>
      <c r="E60" s="36">
        <v>371.06</v>
      </c>
      <c r="F60" s="8">
        <f t="shared" si="0"/>
        <v>97.647368421052633</v>
      </c>
    </row>
    <row r="61" spans="1:6" x14ac:dyDescent="0.2">
      <c r="A61" s="81" t="s">
        <v>218</v>
      </c>
      <c r="B61" s="134" t="s">
        <v>223</v>
      </c>
      <c r="C61" s="132"/>
      <c r="D61" s="90">
        <v>73360</v>
      </c>
      <c r="E61" s="90">
        <v>62410.080000000002</v>
      </c>
      <c r="F61" s="8">
        <f t="shared" si="0"/>
        <v>85.073718647764451</v>
      </c>
    </row>
    <row r="62" spans="1:6" x14ac:dyDescent="0.2">
      <c r="A62" s="82" t="s">
        <v>235</v>
      </c>
      <c r="B62" s="135" t="s">
        <v>234</v>
      </c>
      <c r="C62" s="132"/>
      <c r="D62" s="91">
        <v>73360</v>
      </c>
      <c r="E62" s="91">
        <v>62410.080000000002</v>
      </c>
      <c r="F62" s="8">
        <f t="shared" si="0"/>
        <v>85.073718647764451</v>
      </c>
    </row>
    <row r="63" spans="1:6" x14ac:dyDescent="0.2">
      <c r="A63" s="83" t="s">
        <v>233</v>
      </c>
      <c r="B63" s="136" t="s">
        <v>232</v>
      </c>
      <c r="C63" s="132"/>
      <c r="D63" s="92">
        <v>69410</v>
      </c>
      <c r="E63" s="92">
        <v>62410.080000000002</v>
      </c>
      <c r="F63" s="8">
        <f t="shared" si="0"/>
        <v>89.915113096095666</v>
      </c>
    </row>
    <row r="64" spans="1:6" x14ac:dyDescent="0.2">
      <c r="A64" s="40" t="s">
        <v>176</v>
      </c>
      <c r="B64" s="131" t="s">
        <v>175</v>
      </c>
      <c r="C64" s="132"/>
      <c r="D64" s="36">
        <v>68750</v>
      </c>
      <c r="E64" s="36">
        <v>61884.68</v>
      </c>
      <c r="F64" s="8">
        <f t="shared" si="0"/>
        <v>90.014079999999993</v>
      </c>
    </row>
    <row r="65" spans="1:7" x14ac:dyDescent="0.2">
      <c r="A65" s="40" t="s">
        <v>172</v>
      </c>
      <c r="B65" s="131" t="s">
        <v>171</v>
      </c>
      <c r="C65" s="132"/>
      <c r="D65" s="36">
        <v>530</v>
      </c>
      <c r="E65" s="36">
        <v>1656.01</v>
      </c>
      <c r="F65" s="8">
        <f t="shared" si="0"/>
        <v>312.45471698113209</v>
      </c>
    </row>
    <row r="66" spans="1:7" x14ac:dyDescent="0.2">
      <c r="A66" s="40" t="s">
        <v>170</v>
      </c>
      <c r="B66" s="131" t="s">
        <v>169</v>
      </c>
      <c r="C66" s="132"/>
      <c r="D66" s="36">
        <v>19910</v>
      </c>
      <c r="E66" s="36">
        <v>15301.92</v>
      </c>
      <c r="F66" s="8">
        <f t="shared" si="0"/>
        <v>76.855449522852837</v>
      </c>
    </row>
    <row r="67" spans="1:7" x14ac:dyDescent="0.2">
      <c r="A67" s="40" t="s">
        <v>168</v>
      </c>
      <c r="B67" s="131" t="s">
        <v>167</v>
      </c>
      <c r="C67" s="132"/>
      <c r="D67" s="36">
        <v>660</v>
      </c>
      <c r="E67" s="36">
        <v>180</v>
      </c>
      <c r="F67" s="8">
        <f t="shared" si="0"/>
        <v>27.27272727272727</v>
      </c>
    </row>
    <row r="68" spans="1:7" x14ac:dyDescent="0.2">
      <c r="A68" s="40" t="s">
        <v>162</v>
      </c>
      <c r="B68" s="131" t="s">
        <v>161</v>
      </c>
      <c r="C68" s="132"/>
      <c r="D68" s="36">
        <v>4110</v>
      </c>
      <c r="E68" s="36">
        <v>4110</v>
      </c>
      <c r="F68" s="8">
        <f t="shared" si="0"/>
        <v>100</v>
      </c>
    </row>
    <row r="69" spans="1:7" x14ac:dyDescent="0.2">
      <c r="A69" s="40" t="s">
        <v>160</v>
      </c>
      <c r="B69" s="131" t="s">
        <v>159</v>
      </c>
      <c r="C69" s="132"/>
      <c r="D69" s="36">
        <v>0</v>
      </c>
      <c r="E69" s="36">
        <v>249.19</v>
      </c>
      <c r="F69" s="8"/>
    </row>
    <row r="70" spans="1:7" x14ac:dyDescent="0.2">
      <c r="A70" s="40" t="s">
        <v>158</v>
      </c>
      <c r="B70" s="131" t="s">
        <v>157</v>
      </c>
      <c r="C70" s="132"/>
      <c r="D70" s="36">
        <v>8760</v>
      </c>
      <c r="E70" s="36">
        <v>4482.1000000000004</v>
      </c>
      <c r="F70" s="8">
        <f t="shared" si="0"/>
        <v>51.165525114155251</v>
      </c>
    </row>
    <row r="71" spans="1:7" x14ac:dyDescent="0.2">
      <c r="A71" s="40" t="s">
        <v>156</v>
      </c>
      <c r="B71" s="131" t="s">
        <v>155</v>
      </c>
      <c r="C71" s="132"/>
      <c r="D71" s="36">
        <v>2120</v>
      </c>
      <c r="E71" s="36">
        <v>2173.6799999999998</v>
      </c>
      <c r="F71" s="8">
        <f t="shared" si="0"/>
        <v>102.53207547169811</v>
      </c>
    </row>
    <row r="72" spans="1:7" x14ac:dyDescent="0.2">
      <c r="A72" s="40" t="s">
        <v>154</v>
      </c>
      <c r="B72" s="131" t="s">
        <v>153</v>
      </c>
      <c r="C72" s="132"/>
      <c r="D72" s="36">
        <v>660</v>
      </c>
      <c r="E72" s="36">
        <v>0</v>
      </c>
      <c r="F72" s="8">
        <f t="shared" si="0"/>
        <v>0</v>
      </c>
    </row>
    <row r="73" spans="1:7" x14ac:dyDescent="0.2">
      <c r="A73" s="40" t="s">
        <v>152</v>
      </c>
      <c r="B73" s="131" t="s">
        <v>151</v>
      </c>
      <c r="C73" s="132"/>
      <c r="D73" s="36">
        <v>0</v>
      </c>
      <c r="E73" s="36">
        <v>368.09</v>
      </c>
      <c r="F73" s="8"/>
    </row>
    <row r="74" spans="1:7" x14ac:dyDescent="0.2">
      <c r="A74" s="40" t="s">
        <v>148</v>
      </c>
      <c r="B74" s="131" t="s">
        <v>147</v>
      </c>
      <c r="C74" s="132"/>
      <c r="D74" s="36">
        <v>1990</v>
      </c>
      <c r="E74" s="36">
        <v>6300.83</v>
      </c>
      <c r="F74" s="8">
        <f t="shared" si="0"/>
        <v>316.62462311557789</v>
      </c>
    </row>
    <row r="75" spans="1:7" x14ac:dyDescent="0.2">
      <c r="A75" s="40" t="s">
        <v>146</v>
      </c>
      <c r="B75" s="131" t="s">
        <v>145</v>
      </c>
      <c r="C75" s="132"/>
      <c r="D75" s="36">
        <v>15930</v>
      </c>
      <c r="E75" s="36">
        <v>4052.51</v>
      </c>
      <c r="F75" s="8">
        <f t="shared" si="0"/>
        <v>25.439485247959826</v>
      </c>
    </row>
    <row r="76" spans="1:7" x14ac:dyDescent="0.2">
      <c r="A76" s="40" t="s">
        <v>144</v>
      </c>
      <c r="B76" s="131" t="s">
        <v>143</v>
      </c>
      <c r="C76" s="132"/>
      <c r="D76" s="36">
        <v>270</v>
      </c>
      <c r="E76" s="36">
        <v>0</v>
      </c>
      <c r="F76" s="8">
        <f t="shared" ref="F76:F137" si="1">E76/D76*100</f>
        <v>0</v>
      </c>
    </row>
    <row r="77" spans="1:7" x14ac:dyDescent="0.2">
      <c r="A77" s="40" t="s">
        <v>142</v>
      </c>
      <c r="B77" s="131" t="s">
        <v>141</v>
      </c>
      <c r="C77" s="132"/>
      <c r="D77" s="36">
        <v>6370</v>
      </c>
      <c r="E77" s="36">
        <v>6562.69</v>
      </c>
      <c r="F77" s="8">
        <f t="shared" si="1"/>
        <v>103.02496075353218</v>
      </c>
    </row>
    <row r="78" spans="1:7" x14ac:dyDescent="0.2">
      <c r="A78" s="40" t="s">
        <v>140</v>
      </c>
      <c r="B78" s="131" t="s">
        <v>139</v>
      </c>
      <c r="C78" s="132"/>
      <c r="D78" s="36">
        <v>0</v>
      </c>
      <c r="E78" s="36">
        <v>0</v>
      </c>
      <c r="F78" s="8"/>
    </row>
    <row r="79" spans="1:7" x14ac:dyDescent="0.2">
      <c r="A79" s="40" t="s">
        <v>138</v>
      </c>
      <c r="B79" s="131" t="s">
        <v>137</v>
      </c>
      <c r="C79" s="132"/>
      <c r="D79" s="36">
        <v>2390</v>
      </c>
      <c r="E79" s="36">
        <v>0</v>
      </c>
      <c r="F79" s="8">
        <f t="shared" si="1"/>
        <v>0</v>
      </c>
    </row>
    <row r="80" spans="1:7" x14ac:dyDescent="0.2">
      <c r="A80" s="40" t="s">
        <v>136</v>
      </c>
      <c r="B80" s="131" t="s">
        <v>135</v>
      </c>
      <c r="C80" s="132"/>
      <c r="D80" s="36">
        <v>800</v>
      </c>
      <c r="E80" s="36">
        <v>12953.08</v>
      </c>
      <c r="F80" s="8">
        <f t="shared" si="1"/>
        <v>1619.135</v>
      </c>
      <c r="G80" s="9" t="s">
        <v>271</v>
      </c>
    </row>
    <row r="81" spans="1:6" x14ac:dyDescent="0.2">
      <c r="A81" s="40" t="s">
        <v>134</v>
      </c>
      <c r="B81" s="131" t="s">
        <v>133</v>
      </c>
      <c r="C81" s="132"/>
      <c r="D81" s="36">
        <v>1060</v>
      </c>
      <c r="E81" s="36">
        <v>1238.25</v>
      </c>
      <c r="F81" s="8">
        <f t="shared" si="1"/>
        <v>116.81603773584905</v>
      </c>
    </row>
    <row r="82" spans="1:6" x14ac:dyDescent="0.2">
      <c r="A82" s="40" t="s">
        <v>132</v>
      </c>
      <c r="B82" s="131" t="s">
        <v>131</v>
      </c>
      <c r="C82" s="132"/>
      <c r="D82" s="36">
        <v>930</v>
      </c>
      <c r="E82" s="36">
        <v>311.26</v>
      </c>
      <c r="F82" s="8">
        <f t="shared" si="1"/>
        <v>33.468817204301075</v>
      </c>
    </row>
    <row r="83" spans="1:6" x14ac:dyDescent="0.2">
      <c r="A83" s="40" t="s">
        <v>127</v>
      </c>
      <c r="B83" s="131" t="s">
        <v>126</v>
      </c>
      <c r="C83" s="132"/>
      <c r="D83" s="36">
        <v>930</v>
      </c>
      <c r="E83" s="36">
        <v>0</v>
      </c>
      <c r="F83" s="8">
        <f t="shared" si="1"/>
        <v>0</v>
      </c>
    </row>
    <row r="84" spans="1:6" x14ac:dyDescent="0.2">
      <c r="A84" s="40" t="s">
        <v>125</v>
      </c>
      <c r="B84" s="131" t="s">
        <v>124</v>
      </c>
      <c r="C84" s="132"/>
      <c r="D84" s="36">
        <v>270</v>
      </c>
      <c r="E84" s="36">
        <v>167.7</v>
      </c>
      <c r="F84" s="8">
        <f t="shared" si="1"/>
        <v>62.111111111111107</v>
      </c>
    </row>
    <row r="85" spans="1:6" x14ac:dyDescent="0.2">
      <c r="A85" s="40" t="s">
        <v>123</v>
      </c>
      <c r="B85" s="131" t="s">
        <v>122</v>
      </c>
      <c r="C85" s="132"/>
      <c r="D85" s="36">
        <v>130</v>
      </c>
      <c r="E85" s="36">
        <v>35</v>
      </c>
      <c r="F85" s="8">
        <f t="shared" si="1"/>
        <v>26.923076923076923</v>
      </c>
    </row>
    <row r="86" spans="1:6" x14ac:dyDescent="0.2">
      <c r="A86" s="40" t="s">
        <v>121</v>
      </c>
      <c r="B86" s="131" t="s">
        <v>120</v>
      </c>
      <c r="C86" s="132"/>
      <c r="D86" s="36">
        <v>0</v>
      </c>
      <c r="E86" s="36">
        <v>9.2899999999999991</v>
      </c>
      <c r="F86" s="8"/>
    </row>
    <row r="87" spans="1:6" x14ac:dyDescent="0.2">
      <c r="A87" s="40" t="s">
        <v>117</v>
      </c>
      <c r="B87" s="131" t="s">
        <v>116</v>
      </c>
      <c r="C87" s="132"/>
      <c r="D87" s="36">
        <v>930</v>
      </c>
      <c r="E87" s="36">
        <v>1733.08</v>
      </c>
      <c r="F87" s="8">
        <f t="shared" si="1"/>
        <v>186.352688172043</v>
      </c>
    </row>
    <row r="88" spans="1:6" x14ac:dyDescent="0.2">
      <c r="A88" s="40" t="s">
        <v>115</v>
      </c>
      <c r="B88" s="131" t="s">
        <v>114</v>
      </c>
      <c r="C88" s="132"/>
      <c r="D88" s="36">
        <v>660</v>
      </c>
      <c r="E88" s="36">
        <v>525.37</v>
      </c>
      <c r="F88" s="8">
        <f t="shared" si="1"/>
        <v>79.601515151515159</v>
      </c>
    </row>
    <row r="89" spans="1:6" x14ac:dyDescent="0.2">
      <c r="A89" s="40" t="s">
        <v>111</v>
      </c>
      <c r="B89" s="131" t="s">
        <v>110</v>
      </c>
      <c r="C89" s="132"/>
      <c r="D89" s="36">
        <v>400</v>
      </c>
      <c r="E89" s="36">
        <v>525.37</v>
      </c>
      <c r="F89" s="8">
        <f t="shared" si="1"/>
        <v>131.3425</v>
      </c>
    </row>
    <row r="90" spans="1:6" x14ac:dyDescent="0.2">
      <c r="A90" s="40" t="s">
        <v>109</v>
      </c>
      <c r="B90" s="131" t="s">
        <v>108</v>
      </c>
      <c r="C90" s="132"/>
      <c r="D90" s="36">
        <v>130</v>
      </c>
      <c r="E90" s="36">
        <v>0</v>
      </c>
      <c r="F90" s="8">
        <f t="shared" si="1"/>
        <v>0</v>
      </c>
    </row>
    <row r="91" spans="1:6" x14ac:dyDescent="0.2">
      <c r="A91" s="40" t="s">
        <v>107</v>
      </c>
      <c r="B91" s="131" t="s">
        <v>106</v>
      </c>
      <c r="C91" s="132"/>
      <c r="D91" s="36">
        <v>130</v>
      </c>
      <c r="E91" s="36">
        <v>0</v>
      </c>
      <c r="F91" s="8">
        <f t="shared" si="1"/>
        <v>0</v>
      </c>
    </row>
    <row r="92" spans="1:6" ht="21.75" customHeight="1" x14ac:dyDescent="0.2">
      <c r="A92" s="83" t="s">
        <v>231</v>
      </c>
      <c r="B92" s="136" t="s">
        <v>230</v>
      </c>
      <c r="C92" s="132"/>
      <c r="D92" s="92">
        <v>3950</v>
      </c>
      <c r="E92" s="92">
        <v>0</v>
      </c>
      <c r="F92" s="8">
        <f t="shared" si="1"/>
        <v>0</v>
      </c>
    </row>
    <row r="93" spans="1:6" x14ac:dyDescent="0.2">
      <c r="A93" s="40" t="s">
        <v>86</v>
      </c>
      <c r="B93" s="131" t="s">
        <v>85</v>
      </c>
      <c r="C93" s="132"/>
      <c r="D93" s="36">
        <v>3950</v>
      </c>
      <c r="E93" s="36">
        <v>0</v>
      </c>
      <c r="F93" s="8">
        <f t="shared" si="1"/>
        <v>0</v>
      </c>
    </row>
    <row r="94" spans="1:6" x14ac:dyDescent="0.2">
      <c r="A94" s="40" t="s">
        <v>82</v>
      </c>
      <c r="B94" s="131" t="s">
        <v>81</v>
      </c>
      <c r="C94" s="132"/>
      <c r="D94" s="36">
        <v>0</v>
      </c>
      <c r="E94" s="36">
        <v>0</v>
      </c>
      <c r="F94" s="8"/>
    </row>
    <row r="95" spans="1:6" x14ac:dyDescent="0.2">
      <c r="A95" s="40" t="s">
        <v>78</v>
      </c>
      <c r="B95" s="131" t="s">
        <v>77</v>
      </c>
      <c r="C95" s="132"/>
      <c r="D95" s="36">
        <v>3950</v>
      </c>
      <c r="E95" s="36">
        <v>0</v>
      </c>
      <c r="F95" s="8">
        <f t="shared" si="1"/>
        <v>0</v>
      </c>
    </row>
    <row r="96" spans="1:6" x14ac:dyDescent="0.2">
      <c r="A96" s="40" t="s">
        <v>68</v>
      </c>
      <c r="B96" s="131" t="s">
        <v>67</v>
      </c>
      <c r="C96" s="132"/>
      <c r="D96" s="36">
        <v>0</v>
      </c>
      <c r="E96" s="36">
        <v>0</v>
      </c>
      <c r="F96" s="8"/>
    </row>
    <row r="97" spans="1:7" x14ac:dyDescent="0.2">
      <c r="A97" s="80" t="s">
        <v>214</v>
      </c>
      <c r="B97" s="133" t="s">
        <v>212</v>
      </c>
      <c r="C97" s="132"/>
      <c r="D97" s="89">
        <v>3400</v>
      </c>
      <c r="E97" s="89">
        <v>3179.83</v>
      </c>
      <c r="F97" s="8">
        <f t="shared" si="1"/>
        <v>93.524411764705889</v>
      </c>
    </row>
    <row r="98" spans="1:7" x14ac:dyDescent="0.2">
      <c r="A98" s="81" t="s">
        <v>213</v>
      </c>
      <c r="B98" s="134" t="s">
        <v>212</v>
      </c>
      <c r="C98" s="132"/>
      <c r="D98" s="90">
        <v>3400</v>
      </c>
      <c r="E98" s="90">
        <v>3179.83</v>
      </c>
      <c r="F98" s="8">
        <f t="shared" si="1"/>
        <v>93.524411764705889</v>
      </c>
    </row>
    <row r="99" spans="1:7" x14ac:dyDescent="0.2">
      <c r="A99" s="82" t="s">
        <v>235</v>
      </c>
      <c r="B99" s="135" t="s">
        <v>234</v>
      </c>
      <c r="C99" s="132"/>
      <c r="D99" s="91">
        <v>3400</v>
      </c>
      <c r="E99" s="91">
        <v>3179.83</v>
      </c>
      <c r="F99" s="8">
        <f t="shared" si="1"/>
        <v>93.524411764705889</v>
      </c>
    </row>
    <row r="100" spans="1:7" x14ac:dyDescent="0.2">
      <c r="A100" s="83" t="s">
        <v>233</v>
      </c>
      <c r="B100" s="136" t="s">
        <v>232</v>
      </c>
      <c r="C100" s="132"/>
      <c r="D100" s="92">
        <v>1800</v>
      </c>
      <c r="E100" s="92">
        <v>2331.4499999999998</v>
      </c>
      <c r="F100" s="8">
        <f t="shared" si="1"/>
        <v>129.52499999999998</v>
      </c>
    </row>
    <row r="101" spans="1:7" x14ac:dyDescent="0.2">
      <c r="A101" s="40" t="s">
        <v>193</v>
      </c>
      <c r="B101" s="131" t="s">
        <v>192</v>
      </c>
      <c r="C101" s="132"/>
      <c r="D101" s="36">
        <v>400</v>
      </c>
      <c r="E101" s="36">
        <v>33.18</v>
      </c>
      <c r="F101" s="8">
        <f t="shared" si="1"/>
        <v>8.2949999999999999</v>
      </c>
    </row>
    <row r="102" spans="1:7" x14ac:dyDescent="0.2">
      <c r="A102" s="40" t="s">
        <v>182</v>
      </c>
      <c r="B102" s="131" t="s">
        <v>181</v>
      </c>
      <c r="C102" s="132"/>
      <c r="D102" s="36">
        <v>400</v>
      </c>
      <c r="E102" s="36">
        <v>33.18</v>
      </c>
      <c r="F102" s="8">
        <f t="shared" si="1"/>
        <v>8.2949999999999999</v>
      </c>
    </row>
    <row r="103" spans="1:7" x14ac:dyDescent="0.2">
      <c r="A103" s="40" t="s">
        <v>176</v>
      </c>
      <c r="B103" s="131" t="s">
        <v>175</v>
      </c>
      <c r="C103" s="132"/>
      <c r="D103" s="36">
        <v>1400</v>
      </c>
      <c r="E103" s="36">
        <v>2298.27</v>
      </c>
      <c r="F103" s="8">
        <f t="shared" si="1"/>
        <v>164.16214285714287</v>
      </c>
      <c r="G103" s="9" t="s">
        <v>289</v>
      </c>
    </row>
    <row r="104" spans="1:7" x14ac:dyDescent="0.2">
      <c r="A104" s="40" t="s">
        <v>166</v>
      </c>
      <c r="B104" s="131" t="s">
        <v>165</v>
      </c>
      <c r="C104" s="132"/>
      <c r="D104" s="36">
        <v>300</v>
      </c>
      <c r="E104" s="36">
        <v>29.6</v>
      </c>
      <c r="F104" s="8">
        <f t="shared" si="1"/>
        <v>9.8666666666666671</v>
      </c>
    </row>
    <row r="105" spans="1:7" x14ac:dyDescent="0.2">
      <c r="A105" s="40" t="s">
        <v>162</v>
      </c>
      <c r="B105" s="131" t="s">
        <v>161</v>
      </c>
      <c r="C105" s="132"/>
      <c r="D105" s="36">
        <v>850</v>
      </c>
      <c r="E105" s="36">
        <v>0</v>
      </c>
      <c r="F105" s="8">
        <f t="shared" si="1"/>
        <v>0</v>
      </c>
    </row>
    <row r="106" spans="1:7" x14ac:dyDescent="0.2">
      <c r="A106" s="40" t="s">
        <v>160</v>
      </c>
      <c r="B106" s="131" t="s">
        <v>159</v>
      </c>
      <c r="C106" s="132"/>
      <c r="D106" s="36">
        <v>0</v>
      </c>
      <c r="E106" s="36">
        <v>0</v>
      </c>
      <c r="F106" s="8"/>
    </row>
    <row r="107" spans="1:7" x14ac:dyDescent="0.2">
      <c r="A107" s="40" t="s">
        <v>136</v>
      </c>
      <c r="B107" s="131" t="s">
        <v>135</v>
      </c>
      <c r="C107" s="132"/>
      <c r="D107" s="36">
        <v>250</v>
      </c>
      <c r="E107" s="36">
        <v>199.08</v>
      </c>
      <c r="F107" s="8">
        <f t="shared" si="1"/>
        <v>79.632000000000005</v>
      </c>
    </row>
    <row r="108" spans="1:7" x14ac:dyDescent="0.2">
      <c r="A108" s="40" t="s">
        <v>117</v>
      </c>
      <c r="B108" s="131" t="s">
        <v>116</v>
      </c>
      <c r="C108" s="132"/>
      <c r="D108" s="36">
        <v>0</v>
      </c>
      <c r="E108" s="36">
        <v>2069.59</v>
      </c>
      <c r="F108" s="8"/>
    </row>
    <row r="109" spans="1:7" ht="22.5" customHeight="1" x14ac:dyDescent="0.2">
      <c r="A109" s="83" t="s">
        <v>231</v>
      </c>
      <c r="B109" s="136" t="s">
        <v>230</v>
      </c>
      <c r="C109" s="132"/>
      <c r="D109" s="92">
        <v>1600</v>
      </c>
      <c r="E109" s="92">
        <v>848.38</v>
      </c>
      <c r="F109" s="8">
        <f t="shared" si="1"/>
        <v>53.02375</v>
      </c>
    </row>
    <row r="110" spans="1:7" x14ac:dyDescent="0.2">
      <c r="A110" s="40" t="s">
        <v>86</v>
      </c>
      <c r="B110" s="131" t="s">
        <v>85</v>
      </c>
      <c r="C110" s="132"/>
      <c r="D110" s="36">
        <v>1600</v>
      </c>
      <c r="E110" s="36">
        <v>848.38</v>
      </c>
      <c r="F110" s="8">
        <f t="shared" si="1"/>
        <v>53.02375</v>
      </c>
    </row>
    <row r="111" spans="1:7" x14ac:dyDescent="0.2">
      <c r="A111" s="40" t="s">
        <v>78</v>
      </c>
      <c r="B111" s="131" t="s">
        <v>77</v>
      </c>
      <c r="C111" s="132"/>
      <c r="D111" s="36">
        <v>0</v>
      </c>
      <c r="E111" s="36">
        <v>0</v>
      </c>
      <c r="F111" s="8"/>
    </row>
    <row r="112" spans="1:7" x14ac:dyDescent="0.2">
      <c r="A112" s="93">
        <v>4226</v>
      </c>
      <c r="B112" s="137" t="s">
        <v>73</v>
      </c>
      <c r="C112" s="138"/>
      <c r="D112" s="36"/>
      <c r="E112" s="36"/>
      <c r="F112" s="8"/>
    </row>
    <row r="113" spans="1:6" x14ac:dyDescent="0.2">
      <c r="A113" s="40" t="s">
        <v>68</v>
      </c>
      <c r="B113" s="131" t="s">
        <v>67</v>
      </c>
      <c r="C113" s="132"/>
      <c r="D113" s="36">
        <v>1600</v>
      </c>
      <c r="E113" s="36">
        <v>848.38</v>
      </c>
      <c r="F113" s="8">
        <f t="shared" si="1"/>
        <v>53.02375</v>
      </c>
    </row>
    <row r="114" spans="1:6" x14ac:dyDescent="0.2">
      <c r="A114" s="80" t="s">
        <v>211</v>
      </c>
      <c r="B114" s="133" t="s">
        <v>210</v>
      </c>
      <c r="C114" s="132"/>
      <c r="D114" s="89">
        <v>18100</v>
      </c>
      <c r="E114" s="89">
        <v>13205.95</v>
      </c>
      <c r="F114" s="8">
        <f t="shared" si="1"/>
        <v>72.961049723756915</v>
      </c>
    </row>
    <row r="115" spans="1:6" x14ac:dyDescent="0.2">
      <c r="A115" s="81" t="s">
        <v>209</v>
      </c>
      <c r="B115" s="134" t="s">
        <v>208</v>
      </c>
      <c r="C115" s="132"/>
      <c r="D115" s="90">
        <v>18100</v>
      </c>
      <c r="E115" s="90">
        <v>13205.95</v>
      </c>
      <c r="F115" s="8">
        <f t="shared" si="1"/>
        <v>72.961049723756915</v>
      </c>
    </row>
    <row r="116" spans="1:6" x14ac:dyDescent="0.2">
      <c r="A116" s="82" t="s">
        <v>235</v>
      </c>
      <c r="B116" s="135" t="s">
        <v>234</v>
      </c>
      <c r="C116" s="132"/>
      <c r="D116" s="91">
        <v>18100</v>
      </c>
      <c r="E116" s="91">
        <v>13205.95</v>
      </c>
      <c r="F116" s="8">
        <f t="shared" si="1"/>
        <v>72.961049723756915</v>
      </c>
    </row>
    <row r="117" spans="1:6" x14ac:dyDescent="0.2">
      <c r="A117" s="83" t="s">
        <v>233</v>
      </c>
      <c r="B117" s="136" t="s">
        <v>232</v>
      </c>
      <c r="C117" s="132"/>
      <c r="D117" s="92">
        <v>18100</v>
      </c>
      <c r="E117" s="92">
        <v>13205.95</v>
      </c>
      <c r="F117" s="8">
        <f t="shared" si="1"/>
        <v>72.961049723756915</v>
      </c>
    </row>
    <row r="118" spans="1:6" x14ac:dyDescent="0.2">
      <c r="A118" s="40" t="s">
        <v>193</v>
      </c>
      <c r="B118" s="131" t="s">
        <v>192</v>
      </c>
      <c r="C118" s="132"/>
      <c r="D118" s="36">
        <v>400</v>
      </c>
      <c r="E118" s="36">
        <v>352.33</v>
      </c>
      <c r="F118" s="8">
        <f t="shared" si="1"/>
        <v>88.082499999999996</v>
      </c>
    </row>
    <row r="119" spans="1:6" x14ac:dyDescent="0.2">
      <c r="A119" s="40" t="s">
        <v>182</v>
      </c>
      <c r="B119" s="131" t="s">
        <v>181</v>
      </c>
      <c r="C119" s="132"/>
      <c r="D119" s="36">
        <v>400</v>
      </c>
      <c r="E119" s="36">
        <v>352.33</v>
      </c>
      <c r="F119" s="8">
        <f t="shared" si="1"/>
        <v>88.082499999999996</v>
      </c>
    </row>
    <row r="120" spans="1:6" x14ac:dyDescent="0.2">
      <c r="A120" s="40" t="s">
        <v>176</v>
      </c>
      <c r="B120" s="131" t="s">
        <v>175</v>
      </c>
      <c r="C120" s="132"/>
      <c r="D120" s="36">
        <v>17700</v>
      </c>
      <c r="E120" s="36">
        <v>12853.62</v>
      </c>
      <c r="F120" s="8">
        <f t="shared" si="1"/>
        <v>72.619322033898314</v>
      </c>
    </row>
    <row r="121" spans="1:6" x14ac:dyDescent="0.2">
      <c r="A121" s="40" t="s">
        <v>172</v>
      </c>
      <c r="B121" s="131" t="s">
        <v>171</v>
      </c>
      <c r="C121" s="132"/>
      <c r="D121" s="36">
        <v>11000</v>
      </c>
      <c r="E121" s="36">
        <v>10168.92</v>
      </c>
      <c r="F121" s="8">
        <f t="shared" si="1"/>
        <v>92.444727272727278</v>
      </c>
    </row>
    <row r="122" spans="1:6" x14ac:dyDescent="0.2">
      <c r="A122" s="40" t="s">
        <v>160</v>
      </c>
      <c r="B122" s="131" t="s">
        <v>159</v>
      </c>
      <c r="C122" s="132"/>
      <c r="D122" s="36">
        <v>0</v>
      </c>
      <c r="E122" s="36">
        <v>162.65</v>
      </c>
      <c r="F122" s="8"/>
    </row>
    <row r="123" spans="1:6" x14ac:dyDescent="0.2">
      <c r="A123" s="40" t="s">
        <v>136</v>
      </c>
      <c r="B123" s="131" t="s">
        <v>135</v>
      </c>
      <c r="C123" s="132"/>
      <c r="D123" s="36">
        <v>6600</v>
      </c>
      <c r="E123" s="36">
        <v>1475.55</v>
      </c>
      <c r="F123" s="8">
        <f t="shared" si="1"/>
        <v>22.356818181818181</v>
      </c>
    </row>
    <row r="124" spans="1:6" x14ac:dyDescent="0.2">
      <c r="A124" s="40" t="s">
        <v>132</v>
      </c>
      <c r="B124" s="131" t="s">
        <v>131</v>
      </c>
      <c r="C124" s="132"/>
      <c r="D124" s="36">
        <v>100</v>
      </c>
      <c r="E124" s="36">
        <v>1046.5</v>
      </c>
      <c r="F124" s="8">
        <f t="shared" si="1"/>
        <v>1046.5</v>
      </c>
    </row>
    <row r="125" spans="1:6" x14ac:dyDescent="0.2">
      <c r="A125" s="80" t="s">
        <v>207</v>
      </c>
      <c r="B125" s="133" t="s">
        <v>206</v>
      </c>
      <c r="C125" s="132"/>
      <c r="D125" s="89">
        <v>1132450</v>
      </c>
      <c r="E125" s="89">
        <v>1075250.8</v>
      </c>
      <c r="F125" s="8">
        <f t="shared" si="1"/>
        <v>94.949075014349432</v>
      </c>
    </row>
    <row r="126" spans="1:6" x14ac:dyDescent="0.2">
      <c r="A126" s="81" t="s">
        <v>205</v>
      </c>
      <c r="B126" s="134" t="s">
        <v>204</v>
      </c>
      <c r="C126" s="132"/>
      <c r="D126" s="90">
        <v>1093350</v>
      </c>
      <c r="E126" s="90">
        <v>1068561.68</v>
      </c>
      <c r="F126" s="8">
        <f t="shared" si="1"/>
        <v>97.73281017057667</v>
      </c>
    </row>
    <row r="127" spans="1:6" x14ac:dyDescent="0.2">
      <c r="A127" s="82" t="s">
        <v>235</v>
      </c>
      <c r="B127" s="135" t="s">
        <v>234</v>
      </c>
      <c r="C127" s="132"/>
      <c r="D127" s="91">
        <v>1093350</v>
      </c>
      <c r="E127" s="91">
        <v>1068561.68</v>
      </c>
      <c r="F127" s="8">
        <f t="shared" si="1"/>
        <v>97.73281017057667</v>
      </c>
    </row>
    <row r="128" spans="1:6" x14ac:dyDescent="0.2">
      <c r="A128" s="83" t="s">
        <v>233</v>
      </c>
      <c r="B128" s="136" t="s">
        <v>232</v>
      </c>
      <c r="C128" s="132"/>
      <c r="D128" s="92">
        <v>1085600</v>
      </c>
      <c r="E128" s="92">
        <v>1059107.6000000001</v>
      </c>
      <c r="F128" s="8">
        <f t="shared" si="1"/>
        <v>97.559653647752413</v>
      </c>
    </row>
    <row r="129" spans="1:6" x14ac:dyDescent="0.2">
      <c r="A129" s="40" t="s">
        <v>193</v>
      </c>
      <c r="B129" s="131" t="s">
        <v>192</v>
      </c>
      <c r="C129" s="132"/>
      <c r="D129" s="36">
        <v>1060000</v>
      </c>
      <c r="E129" s="36">
        <v>1055473.6299999999</v>
      </c>
      <c r="F129" s="8">
        <f t="shared" si="1"/>
        <v>99.572983962264132</v>
      </c>
    </row>
    <row r="130" spans="1:6" x14ac:dyDescent="0.2">
      <c r="A130" s="40" t="s">
        <v>189</v>
      </c>
      <c r="B130" s="131" t="s">
        <v>188</v>
      </c>
      <c r="C130" s="132"/>
      <c r="D130" s="36">
        <v>850000</v>
      </c>
      <c r="E130" s="36">
        <v>850592.94</v>
      </c>
      <c r="F130" s="8">
        <f t="shared" si="1"/>
        <v>100.06975764705881</v>
      </c>
    </row>
    <row r="131" spans="1:6" x14ac:dyDescent="0.2">
      <c r="A131" s="40" t="s">
        <v>187</v>
      </c>
      <c r="B131" s="131" t="s">
        <v>186</v>
      </c>
      <c r="C131" s="132"/>
      <c r="D131" s="36">
        <v>15000</v>
      </c>
      <c r="E131" s="36">
        <v>13828.89</v>
      </c>
      <c r="F131" s="8">
        <f t="shared" si="1"/>
        <v>92.192599999999985</v>
      </c>
    </row>
    <row r="132" spans="1:6" x14ac:dyDescent="0.2">
      <c r="A132" s="40" t="s">
        <v>185</v>
      </c>
      <c r="B132" s="131" t="s">
        <v>184</v>
      </c>
      <c r="C132" s="132"/>
      <c r="D132" s="36">
        <v>25000</v>
      </c>
      <c r="E132" s="36">
        <v>22814.34</v>
      </c>
      <c r="F132" s="8">
        <f t="shared" si="1"/>
        <v>91.257360000000006</v>
      </c>
    </row>
    <row r="133" spans="1:6" x14ac:dyDescent="0.2">
      <c r="A133" s="40" t="s">
        <v>182</v>
      </c>
      <c r="B133" s="131" t="s">
        <v>181</v>
      </c>
      <c r="C133" s="132"/>
      <c r="D133" s="36">
        <v>25000</v>
      </c>
      <c r="E133" s="36">
        <v>21681.34</v>
      </c>
      <c r="F133" s="8">
        <f t="shared" si="1"/>
        <v>86.725359999999995</v>
      </c>
    </row>
    <row r="134" spans="1:6" x14ac:dyDescent="0.2">
      <c r="A134" s="40" t="s">
        <v>178</v>
      </c>
      <c r="B134" s="131" t="s">
        <v>177</v>
      </c>
      <c r="C134" s="132"/>
      <c r="D134" s="36">
        <v>145000</v>
      </c>
      <c r="E134" s="36">
        <v>146556.12</v>
      </c>
      <c r="F134" s="8">
        <f t="shared" si="1"/>
        <v>101.07318620689657</v>
      </c>
    </row>
    <row r="135" spans="1:6" x14ac:dyDescent="0.2">
      <c r="A135" s="93">
        <v>3133</v>
      </c>
      <c r="B135" s="137" t="s">
        <v>196</v>
      </c>
      <c r="C135" s="138"/>
      <c r="D135" s="36">
        <v>0</v>
      </c>
      <c r="E135" s="36">
        <v>0</v>
      </c>
      <c r="F135" s="8"/>
    </row>
    <row r="136" spans="1:6" x14ac:dyDescent="0.2">
      <c r="A136" s="40" t="s">
        <v>176</v>
      </c>
      <c r="B136" s="131" t="s">
        <v>175</v>
      </c>
      <c r="C136" s="132"/>
      <c r="D136" s="36">
        <v>25600</v>
      </c>
      <c r="E136" s="36">
        <v>3633.97</v>
      </c>
      <c r="F136" s="8">
        <f t="shared" si="1"/>
        <v>14.195195312500001</v>
      </c>
    </row>
    <row r="137" spans="1:6" x14ac:dyDescent="0.2">
      <c r="A137" s="40" t="s">
        <v>172</v>
      </c>
      <c r="B137" s="131" t="s">
        <v>171</v>
      </c>
      <c r="C137" s="132"/>
      <c r="D137" s="36">
        <v>200</v>
      </c>
      <c r="E137" s="36">
        <v>106.22</v>
      </c>
      <c r="F137" s="8">
        <f t="shared" si="1"/>
        <v>53.11</v>
      </c>
    </row>
    <row r="138" spans="1:6" x14ac:dyDescent="0.2">
      <c r="A138" s="40" t="s">
        <v>170</v>
      </c>
      <c r="B138" s="131" t="s">
        <v>169</v>
      </c>
      <c r="C138" s="132"/>
      <c r="D138" s="36">
        <v>0</v>
      </c>
      <c r="E138" s="36">
        <v>0</v>
      </c>
      <c r="F138" s="8"/>
    </row>
    <row r="139" spans="1:6" x14ac:dyDescent="0.2">
      <c r="A139" s="40" t="s">
        <v>162</v>
      </c>
      <c r="B139" s="131" t="s">
        <v>161</v>
      </c>
      <c r="C139" s="132"/>
      <c r="D139" s="36">
        <v>0</v>
      </c>
      <c r="E139" s="36">
        <v>283.92</v>
      </c>
      <c r="F139" s="8"/>
    </row>
    <row r="140" spans="1:6" x14ac:dyDescent="0.2">
      <c r="A140" s="40" t="s">
        <v>160</v>
      </c>
      <c r="B140" s="131" t="s">
        <v>159</v>
      </c>
      <c r="C140" s="132"/>
      <c r="D140" s="36">
        <v>0</v>
      </c>
      <c r="E140" s="36">
        <v>91.92</v>
      </c>
      <c r="F140" s="8"/>
    </row>
    <row r="141" spans="1:6" x14ac:dyDescent="0.2">
      <c r="A141" s="40" t="s">
        <v>158</v>
      </c>
      <c r="B141" s="131" t="s">
        <v>157</v>
      </c>
      <c r="C141" s="132"/>
      <c r="D141" s="36">
        <v>0</v>
      </c>
      <c r="E141" s="36">
        <v>0</v>
      </c>
      <c r="F141" s="8"/>
    </row>
    <row r="142" spans="1:6" x14ac:dyDescent="0.2">
      <c r="A142" s="40" t="s">
        <v>148</v>
      </c>
      <c r="B142" s="131" t="s">
        <v>147</v>
      </c>
      <c r="C142" s="132"/>
      <c r="D142" s="36">
        <v>500</v>
      </c>
      <c r="E142" s="36">
        <v>0</v>
      </c>
      <c r="F142" s="8">
        <f t="shared" ref="F142:F198" si="2">E142/D142*100</f>
        <v>0</v>
      </c>
    </row>
    <row r="143" spans="1:6" x14ac:dyDescent="0.2">
      <c r="A143" s="40" t="s">
        <v>138</v>
      </c>
      <c r="B143" s="131" t="s">
        <v>137</v>
      </c>
      <c r="C143" s="132"/>
      <c r="D143" s="36">
        <v>0</v>
      </c>
      <c r="E143" s="36">
        <v>0</v>
      </c>
      <c r="F143" s="8"/>
    </row>
    <row r="144" spans="1:6" x14ac:dyDescent="0.2">
      <c r="A144" s="40" t="s">
        <v>136</v>
      </c>
      <c r="B144" s="131" t="s">
        <v>135</v>
      </c>
      <c r="C144" s="132"/>
      <c r="D144" s="36">
        <v>1000</v>
      </c>
      <c r="E144" s="36">
        <v>401.35</v>
      </c>
      <c r="F144" s="8">
        <f t="shared" si="2"/>
        <v>40.135000000000005</v>
      </c>
    </row>
    <row r="145" spans="1:7" x14ac:dyDescent="0.2">
      <c r="A145" s="40" t="s">
        <v>125</v>
      </c>
      <c r="B145" s="131" t="s">
        <v>124</v>
      </c>
      <c r="C145" s="132"/>
      <c r="D145" s="36">
        <v>0</v>
      </c>
      <c r="E145" s="36">
        <v>0</v>
      </c>
      <c r="F145" s="8"/>
    </row>
    <row r="146" spans="1:7" x14ac:dyDescent="0.2">
      <c r="A146" s="40" t="s">
        <v>121</v>
      </c>
      <c r="B146" s="131" t="s">
        <v>120</v>
      </c>
      <c r="C146" s="132"/>
      <c r="D146" s="36">
        <v>900</v>
      </c>
      <c r="E146" s="36">
        <v>0</v>
      </c>
      <c r="F146" s="8">
        <f t="shared" si="2"/>
        <v>0</v>
      </c>
    </row>
    <row r="147" spans="1:7" x14ac:dyDescent="0.2">
      <c r="A147" s="40" t="s">
        <v>119</v>
      </c>
      <c r="B147" s="131" t="s">
        <v>118</v>
      </c>
      <c r="C147" s="132"/>
      <c r="D147" s="36">
        <v>20000</v>
      </c>
      <c r="E147" s="36">
        <v>33.18</v>
      </c>
      <c r="F147" s="8">
        <f t="shared" si="2"/>
        <v>0.16589999999999999</v>
      </c>
    </row>
    <row r="148" spans="1:7" x14ac:dyDescent="0.2">
      <c r="A148" s="40" t="s">
        <v>117</v>
      </c>
      <c r="B148" s="131" t="s">
        <v>116</v>
      </c>
      <c r="C148" s="132"/>
      <c r="D148" s="36">
        <v>3000</v>
      </c>
      <c r="E148" s="36">
        <v>2717.38</v>
      </c>
      <c r="F148" s="8">
        <f t="shared" si="2"/>
        <v>90.579333333333338</v>
      </c>
    </row>
    <row r="149" spans="1:7" x14ac:dyDescent="0.2">
      <c r="A149" s="93">
        <v>34</v>
      </c>
      <c r="B149" s="137" t="s">
        <v>114</v>
      </c>
      <c r="C149" s="138"/>
      <c r="D149" s="36">
        <v>0</v>
      </c>
      <c r="E149" s="36">
        <v>0</v>
      </c>
      <c r="F149" s="8"/>
    </row>
    <row r="150" spans="1:7" x14ac:dyDescent="0.2">
      <c r="A150" s="93">
        <v>3433</v>
      </c>
      <c r="B150" s="137" t="s">
        <v>108</v>
      </c>
      <c r="C150" s="138"/>
      <c r="D150" s="36">
        <v>0</v>
      </c>
      <c r="E150" s="36">
        <v>0</v>
      </c>
      <c r="F150" s="8"/>
    </row>
    <row r="151" spans="1:7" ht="24" customHeight="1" x14ac:dyDescent="0.2">
      <c r="A151" s="83" t="s">
        <v>231</v>
      </c>
      <c r="B151" s="136" t="s">
        <v>230</v>
      </c>
      <c r="C151" s="132"/>
      <c r="D151" s="92">
        <v>6500</v>
      </c>
      <c r="E151" s="92">
        <v>8200.44</v>
      </c>
      <c r="F151" s="8">
        <f t="shared" si="2"/>
        <v>126.16061538461538</v>
      </c>
    </row>
    <row r="152" spans="1:7" x14ac:dyDescent="0.2">
      <c r="A152" s="40" t="s">
        <v>86</v>
      </c>
      <c r="B152" s="131" t="s">
        <v>85</v>
      </c>
      <c r="C152" s="132"/>
      <c r="D152" s="36">
        <v>6500</v>
      </c>
      <c r="E152" s="36">
        <v>8200.44</v>
      </c>
      <c r="F152" s="8">
        <f t="shared" si="2"/>
        <v>126.16061538461538</v>
      </c>
    </row>
    <row r="153" spans="1:7" x14ac:dyDescent="0.2">
      <c r="A153" s="40" t="s">
        <v>78</v>
      </c>
      <c r="B153" s="131" t="s">
        <v>77</v>
      </c>
      <c r="C153" s="132"/>
      <c r="D153" s="36">
        <v>5800</v>
      </c>
      <c r="E153" s="36">
        <v>5734.8</v>
      </c>
      <c r="F153" s="8">
        <f t="shared" si="2"/>
        <v>98.875862068965532</v>
      </c>
    </row>
    <row r="154" spans="1:7" x14ac:dyDescent="0.2">
      <c r="A154" s="40" t="s">
        <v>68</v>
      </c>
      <c r="B154" s="131" t="s">
        <v>67</v>
      </c>
      <c r="C154" s="132"/>
      <c r="D154" s="36">
        <v>700</v>
      </c>
      <c r="E154" s="36">
        <v>2465.64</v>
      </c>
      <c r="F154" s="8">
        <f t="shared" si="2"/>
        <v>352.2342857142857</v>
      </c>
      <c r="G154" s="9" t="s">
        <v>288</v>
      </c>
    </row>
    <row r="155" spans="1:7" x14ac:dyDescent="0.2">
      <c r="A155" s="83" t="s">
        <v>237</v>
      </c>
      <c r="B155" s="136" t="s">
        <v>236</v>
      </c>
      <c r="C155" s="132"/>
      <c r="D155" s="92">
        <v>1250</v>
      </c>
      <c r="E155" s="92">
        <v>1253.6400000000001</v>
      </c>
      <c r="F155" s="8">
        <f t="shared" si="2"/>
        <v>100.2912</v>
      </c>
    </row>
    <row r="156" spans="1:7" x14ac:dyDescent="0.2">
      <c r="A156" s="40" t="s">
        <v>97</v>
      </c>
      <c r="B156" s="131" t="s">
        <v>96</v>
      </c>
      <c r="C156" s="132"/>
      <c r="D156" s="36">
        <v>1250</v>
      </c>
      <c r="E156" s="36">
        <v>1253.6400000000001</v>
      </c>
      <c r="F156" s="8">
        <f t="shared" si="2"/>
        <v>100.2912</v>
      </c>
    </row>
    <row r="157" spans="1:7" x14ac:dyDescent="0.2">
      <c r="A157" s="40" t="s">
        <v>94</v>
      </c>
      <c r="B157" s="131" t="s">
        <v>93</v>
      </c>
      <c r="C157" s="132"/>
      <c r="D157" s="36">
        <v>1250</v>
      </c>
      <c r="E157" s="36">
        <v>1253.6400000000001</v>
      </c>
      <c r="F157" s="8">
        <f t="shared" si="2"/>
        <v>100.2912</v>
      </c>
    </row>
    <row r="158" spans="1:7" x14ac:dyDescent="0.2">
      <c r="A158" s="81" t="s">
        <v>203</v>
      </c>
      <c r="B158" s="134" t="s">
        <v>202</v>
      </c>
      <c r="C158" s="132"/>
      <c r="D158" s="90">
        <v>31600</v>
      </c>
      <c r="E158" s="90">
        <v>5729.32</v>
      </c>
      <c r="F158" s="8">
        <f t="shared" si="2"/>
        <v>18.130759493670883</v>
      </c>
      <c r="G158" t="s">
        <v>281</v>
      </c>
    </row>
    <row r="159" spans="1:7" x14ac:dyDescent="0.2">
      <c r="A159" s="82" t="s">
        <v>235</v>
      </c>
      <c r="B159" s="135" t="s">
        <v>234</v>
      </c>
      <c r="C159" s="132"/>
      <c r="D159" s="91">
        <v>31600</v>
      </c>
      <c r="E159" s="91">
        <v>5729.32</v>
      </c>
      <c r="F159" s="8">
        <f t="shared" si="2"/>
        <v>18.130759493670883</v>
      </c>
      <c r="G159" t="s">
        <v>282</v>
      </c>
    </row>
    <row r="160" spans="1:7" x14ac:dyDescent="0.2">
      <c r="A160" s="83" t="s">
        <v>233</v>
      </c>
      <c r="B160" s="136" t="s">
        <v>232</v>
      </c>
      <c r="C160" s="132"/>
      <c r="D160" s="92">
        <v>31600</v>
      </c>
      <c r="E160" s="92">
        <v>5729.32</v>
      </c>
      <c r="F160" s="8">
        <f t="shared" si="2"/>
        <v>18.130759493670883</v>
      </c>
    </row>
    <row r="161" spans="1:7" x14ac:dyDescent="0.2">
      <c r="A161" s="40" t="s">
        <v>193</v>
      </c>
      <c r="B161" s="131" t="s">
        <v>192</v>
      </c>
      <c r="C161" s="132"/>
      <c r="D161" s="36">
        <v>31000</v>
      </c>
      <c r="E161" s="36">
        <v>5569.28</v>
      </c>
      <c r="F161" s="8">
        <f t="shared" si="2"/>
        <v>17.965419354838708</v>
      </c>
    </row>
    <row r="162" spans="1:7" x14ac:dyDescent="0.2">
      <c r="A162" s="40" t="s">
        <v>189</v>
      </c>
      <c r="B162" s="131" t="s">
        <v>188</v>
      </c>
      <c r="C162" s="132"/>
      <c r="D162" s="36">
        <v>26000</v>
      </c>
      <c r="E162" s="36">
        <v>4718.2</v>
      </c>
      <c r="F162" s="8">
        <f t="shared" si="2"/>
        <v>18.146923076923077</v>
      </c>
    </row>
    <row r="163" spans="1:7" x14ac:dyDescent="0.2">
      <c r="A163" s="40" t="s">
        <v>178</v>
      </c>
      <c r="B163" s="131" t="s">
        <v>177</v>
      </c>
      <c r="C163" s="132"/>
      <c r="D163" s="36">
        <v>5000</v>
      </c>
      <c r="E163" s="36">
        <v>851.08</v>
      </c>
      <c r="F163" s="8">
        <f t="shared" si="2"/>
        <v>17.021599999999999</v>
      </c>
    </row>
    <row r="164" spans="1:7" x14ac:dyDescent="0.2">
      <c r="A164" s="40" t="s">
        <v>176</v>
      </c>
      <c r="B164" s="131" t="s">
        <v>175</v>
      </c>
      <c r="C164" s="132"/>
      <c r="D164" s="36">
        <v>600</v>
      </c>
      <c r="E164" s="36">
        <v>160.04</v>
      </c>
      <c r="F164" s="8">
        <f t="shared" si="2"/>
        <v>26.673333333333332</v>
      </c>
    </row>
    <row r="165" spans="1:7" x14ac:dyDescent="0.2">
      <c r="A165" s="40" t="s">
        <v>170</v>
      </c>
      <c r="B165" s="131" t="s">
        <v>169</v>
      </c>
      <c r="C165" s="132"/>
      <c r="D165" s="36">
        <v>600</v>
      </c>
      <c r="E165" s="36">
        <v>160.04</v>
      </c>
      <c r="F165" s="8">
        <f t="shared" si="2"/>
        <v>26.673333333333332</v>
      </c>
    </row>
    <row r="166" spans="1:7" x14ac:dyDescent="0.2">
      <c r="A166" s="81" t="s">
        <v>201</v>
      </c>
      <c r="B166" s="134" t="s">
        <v>200</v>
      </c>
      <c r="C166" s="132"/>
      <c r="D166" s="90">
        <v>7500</v>
      </c>
      <c r="E166" s="90">
        <v>959.8</v>
      </c>
      <c r="F166" s="8">
        <f t="shared" si="2"/>
        <v>12.797333333333333</v>
      </c>
      <c r="G166" t="s">
        <v>286</v>
      </c>
    </row>
    <row r="167" spans="1:7" x14ac:dyDescent="0.2">
      <c r="A167" s="82" t="s">
        <v>235</v>
      </c>
      <c r="B167" s="135" t="s">
        <v>234</v>
      </c>
      <c r="C167" s="132"/>
      <c r="D167" s="91">
        <v>7500</v>
      </c>
      <c r="E167" s="91">
        <v>959.8</v>
      </c>
      <c r="F167" s="8">
        <f t="shared" si="2"/>
        <v>12.797333333333333</v>
      </c>
      <c r="G167" t="s">
        <v>287</v>
      </c>
    </row>
    <row r="168" spans="1:7" x14ac:dyDescent="0.2">
      <c r="A168" s="83" t="s">
        <v>233</v>
      </c>
      <c r="B168" s="136" t="s">
        <v>232</v>
      </c>
      <c r="C168" s="132"/>
      <c r="D168" s="92">
        <v>4800</v>
      </c>
      <c r="E168" s="92">
        <v>86.8</v>
      </c>
      <c r="F168" s="8">
        <f t="shared" si="2"/>
        <v>1.8083333333333333</v>
      </c>
    </row>
    <row r="169" spans="1:7" x14ac:dyDescent="0.2">
      <c r="A169" s="95">
        <v>31</v>
      </c>
      <c r="B169" s="139" t="s">
        <v>192</v>
      </c>
      <c r="C169" s="140"/>
      <c r="D169" s="94"/>
      <c r="E169" s="94"/>
      <c r="F169" s="8"/>
    </row>
    <row r="170" spans="1:7" x14ac:dyDescent="0.2">
      <c r="A170" s="95">
        <v>3121</v>
      </c>
      <c r="B170" s="139" t="s">
        <v>181</v>
      </c>
      <c r="C170" s="140"/>
      <c r="D170" s="94"/>
      <c r="E170" s="94"/>
      <c r="F170" s="8"/>
    </row>
    <row r="171" spans="1:7" x14ac:dyDescent="0.2">
      <c r="A171" s="40" t="s">
        <v>176</v>
      </c>
      <c r="B171" s="131" t="s">
        <v>175</v>
      </c>
      <c r="C171" s="132"/>
      <c r="D171" s="36">
        <v>4800</v>
      </c>
      <c r="E171" s="36">
        <v>86.8</v>
      </c>
      <c r="F171" s="8">
        <f t="shared" si="2"/>
        <v>1.8083333333333333</v>
      </c>
    </row>
    <row r="172" spans="1:7" x14ac:dyDescent="0.2">
      <c r="A172" s="40" t="s">
        <v>172</v>
      </c>
      <c r="B172" s="131" t="s">
        <v>171</v>
      </c>
      <c r="C172" s="132"/>
      <c r="D172" s="36">
        <v>0</v>
      </c>
      <c r="E172" s="36">
        <v>0</v>
      </c>
      <c r="F172" s="8"/>
    </row>
    <row r="173" spans="1:7" x14ac:dyDescent="0.2">
      <c r="A173" s="40" t="s">
        <v>162</v>
      </c>
      <c r="B173" s="131" t="s">
        <v>161</v>
      </c>
      <c r="C173" s="132"/>
      <c r="D173" s="36">
        <v>2000</v>
      </c>
      <c r="E173" s="36">
        <v>0</v>
      </c>
      <c r="F173" s="8">
        <f t="shared" si="2"/>
        <v>0</v>
      </c>
    </row>
    <row r="174" spans="1:7" x14ac:dyDescent="0.2">
      <c r="A174" s="40" t="s">
        <v>140</v>
      </c>
      <c r="B174" s="131" t="s">
        <v>139</v>
      </c>
      <c r="C174" s="132"/>
      <c r="D174" s="36">
        <v>700</v>
      </c>
      <c r="E174" s="36">
        <v>0</v>
      </c>
      <c r="F174" s="8">
        <f t="shared" si="2"/>
        <v>0</v>
      </c>
    </row>
    <row r="175" spans="1:7" x14ac:dyDescent="0.2">
      <c r="A175" s="40" t="s">
        <v>136</v>
      </c>
      <c r="B175" s="131" t="s">
        <v>135</v>
      </c>
      <c r="C175" s="132"/>
      <c r="D175" s="36">
        <v>0</v>
      </c>
      <c r="E175" s="36">
        <v>0</v>
      </c>
      <c r="F175" s="8"/>
    </row>
    <row r="176" spans="1:7" x14ac:dyDescent="0.2">
      <c r="A176" s="40" t="s">
        <v>134</v>
      </c>
      <c r="B176" s="131" t="s">
        <v>133</v>
      </c>
      <c r="C176" s="132"/>
      <c r="D176" s="36">
        <v>800</v>
      </c>
      <c r="E176" s="36">
        <v>0</v>
      </c>
      <c r="F176" s="8">
        <f t="shared" si="2"/>
        <v>0</v>
      </c>
    </row>
    <row r="177" spans="1:7" x14ac:dyDescent="0.2">
      <c r="A177" s="93">
        <v>3239</v>
      </c>
      <c r="B177" s="137" t="s">
        <v>131</v>
      </c>
      <c r="C177" s="138"/>
      <c r="D177" s="36"/>
      <c r="E177" s="36"/>
      <c r="F177" s="8"/>
    </row>
    <row r="178" spans="1:7" x14ac:dyDescent="0.2">
      <c r="A178" s="40" t="s">
        <v>125</v>
      </c>
      <c r="B178" s="131" t="s">
        <v>124</v>
      </c>
      <c r="C178" s="132"/>
      <c r="D178" s="36">
        <v>300</v>
      </c>
      <c r="E178" s="36">
        <v>86.8</v>
      </c>
      <c r="F178" s="8">
        <f t="shared" si="2"/>
        <v>28.933333333333334</v>
      </c>
    </row>
    <row r="179" spans="1:7" x14ac:dyDescent="0.2">
      <c r="A179" s="40" t="s">
        <v>117</v>
      </c>
      <c r="B179" s="131" t="s">
        <v>116</v>
      </c>
      <c r="C179" s="132"/>
      <c r="D179" s="36">
        <v>1000</v>
      </c>
      <c r="E179" s="36">
        <v>0</v>
      </c>
      <c r="F179" s="8">
        <f t="shared" si="2"/>
        <v>0</v>
      </c>
    </row>
    <row r="180" spans="1:7" ht="24.75" customHeight="1" x14ac:dyDescent="0.2">
      <c r="A180" s="83" t="s">
        <v>231</v>
      </c>
      <c r="B180" s="136" t="s">
        <v>230</v>
      </c>
      <c r="C180" s="132"/>
      <c r="D180" s="92">
        <v>2700</v>
      </c>
      <c r="E180" s="92">
        <v>873</v>
      </c>
      <c r="F180" s="8">
        <f t="shared" si="2"/>
        <v>32.333333333333329</v>
      </c>
    </row>
    <row r="181" spans="1:7" x14ac:dyDescent="0.2">
      <c r="A181" s="40" t="s">
        <v>86</v>
      </c>
      <c r="B181" s="131" t="s">
        <v>85</v>
      </c>
      <c r="C181" s="132"/>
      <c r="D181" s="36">
        <v>2700</v>
      </c>
      <c r="E181" s="36">
        <v>873</v>
      </c>
      <c r="F181" s="8">
        <f t="shared" si="2"/>
        <v>32.333333333333329</v>
      </c>
    </row>
    <row r="182" spans="1:7" x14ac:dyDescent="0.2">
      <c r="A182" s="40" t="s">
        <v>78</v>
      </c>
      <c r="B182" s="131" t="s">
        <v>77</v>
      </c>
      <c r="C182" s="132"/>
      <c r="D182" s="36">
        <v>2700</v>
      </c>
      <c r="E182" s="36">
        <v>873</v>
      </c>
      <c r="F182" s="8">
        <f t="shared" si="2"/>
        <v>32.333333333333329</v>
      </c>
    </row>
    <row r="183" spans="1:7" x14ac:dyDescent="0.2">
      <c r="A183" s="40" t="s">
        <v>74</v>
      </c>
      <c r="B183" s="137" t="s">
        <v>73</v>
      </c>
      <c r="C183" s="138"/>
      <c r="D183" s="36"/>
      <c r="E183" s="36"/>
      <c r="F183" s="8"/>
    </row>
    <row r="184" spans="1:7" x14ac:dyDescent="0.2">
      <c r="A184" s="80" t="s">
        <v>199</v>
      </c>
      <c r="B184" s="133" t="s">
        <v>197</v>
      </c>
      <c r="C184" s="132"/>
      <c r="D184" s="89">
        <v>20700</v>
      </c>
      <c r="E184" s="89">
        <v>4402.12</v>
      </c>
      <c r="F184" s="8">
        <f t="shared" si="2"/>
        <v>21.266280193236714</v>
      </c>
      <c r="G184" t="s">
        <v>283</v>
      </c>
    </row>
    <row r="185" spans="1:7" x14ac:dyDescent="0.2">
      <c r="A185" s="81" t="s">
        <v>198</v>
      </c>
      <c r="B185" s="134" t="s">
        <v>197</v>
      </c>
      <c r="C185" s="132"/>
      <c r="D185" s="90">
        <v>20700</v>
      </c>
      <c r="E185" s="90">
        <v>4402.12</v>
      </c>
      <c r="F185" s="8">
        <f t="shared" si="2"/>
        <v>21.266280193236714</v>
      </c>
      <c r="G185" t="s">
        <v>284</v>
      </c>
    </row>
    <row r="186" spans="1:7" x14ac:dyDescent="0.2">
      <c r="A186" s="82" t="s">
        <v>235</v>
      </c>
      <c r="B186" s="135" t="s">
        <v>234</v>
      </c>
      <c r="C186" s="132"/>
      <c r="D186" s="91">
        <v>20700</v>
      </c>
      <c r="E186" s="91">
        <v>4402.12</v>
      </c>
      <c r="F186" s="8">
        <f t="shared" si="2"/>
        <v>21.266280193236714</v>
      </c>
      <c r="G186" t="s">
        <v>285</v>
      </c>
    </row>
    <row r="187" spans="1:7" x14ac:dyDescent="0.2">
      <c r="A187" s="83" t="s">
        <v>233</v>
      </c>
      <c r="B187" s="136" t="s">
        <v>232</v>
      </c>
      <c r="C187" s="132"/>
      <c r="D187" s="92">
        <v>4000</v>
      </c>
      <c r="E187" s="92">
        <v>4402.12</v>
      </c>
      <c r="F187" s="8">
        <f t="shared" si="2"/>
        <v>110.053</v>
      </c>
    </row>
    <row r="188" spans="1:7" x14ac:dyDescent="0.2">
      <c r="A188" s="40" t="s">
        <v>176</v>
      </c>
      <c r="B188" s="131" t="s">
        <v>175</v>
      </c>
      <c r="C188" s="132"/>
      <c r="D188" s="36">
        <v>4000</v>
      </c>
      <c r="E188" s="36">
        <v>4402.12</v>
      </c>
      <c r="F188" s="8">
        <f t="shared" si="2"/>
        <v>110.053</v>
      </c>
    </row>
    <row r="189" spans="1:7" x14ac:dyDescent="0.2">
      <c r="A189" s="40" t="s">
        <v>172</v>
      </c>
      <c r="B189" s="131" t="s">
        <v>171</v>
      </c>
      <c r="C189" s="132"/>
      <c r="D189" s="36">
        <v>1000</v>
      </c>
      <c r="E189" s="36">
        <v>1635.32</v>
      </c>
      <c r="F189" s="8">
        <f t="shared" si="2"/>
        <v>163.53199999999998</v>
      </c>
    </row>
    <row r="190" spans="1:7" x14ac:dyDescent="0.2">
      <c r="A190" s="40" t="s">
        <v>162</v>
      </c>
      <c r="B190" s="131" t="s">
        <v>161</v>
      </c>
      <c r="C190" s="132"/>
      <c r="D190" s="36">
        <v>400</v>
      </c>
      <c r="E190" s="36">
        <v>80.290000000000006</v>
      </c>
      <c r="F190" s="8">
        <f t="shared" si="2"/>
        <v>20.072500000000002</v>
      </c>
    </row>
    <row r="191" spans="1:7" x14ac:dyDescent="0.2">
      <c r="A191" s="40" t="s">
        <v>152</v>
      </c>
      <c r="B191" s="131" t="s">
        <v>151</v>
      </c>
      <c r="C191" s="132"/>
      <c r="D191" s="36">
        <v>0</v>
      </c>
      <c r="E191" s="36">
        <v>264.95999999999998</v>
      </c>
      <c r="F191" s="8"/>
    </row>
    <row r="192" spans="1:7" x14ac:dyDescent="0.2">
      <c r="A192" s="40" t="s">
        <v>127</v>
      </c>
      <c r="B192" s="131" t="s">
        <v>126</v>
      </c>
      <c r="C192" s="132"/>
      <c r="D192" s="36">
        <v>100</v>
      </c>
      <c r="E192" s="36">
        <v>71.2</v>
      </c>
      <c r="F192" s="8">
        <f t="shared" si="2"/>
        <v>71.2</v>
      </c>
    </row>
    <row r="193" spans="1:6" x14ac:dyDescent="0.2">
      <c r="A193" s="40" t="s">
        <v>117</v>
      </c>
      <c r="B193" s="131" t="s">
        <v>116</v>
      </c>
      <c r="C193" s="132"/>
      <c r="D193" s="36">
        <v>2500</v>
      </c>
      <c r="E193" s="36">
        <v>2350.35</v>
      </c>
      <c r="F193" s="8">
        <f t="shared" si="2"/>
        <v>94.013999999999996</v>
      </c>
    </row>
    <row r="194" spans="1:6" ht="24" customHeight="1" x14ac:dyDescent="0.2">
      <c r="A194" s="83" t="s">
        <v>231</v>
      </c>
      <c r="B194" s="136" t="s">
        <v>230</v>
      </c>
      <c r="C194" s="132"/>
      <c r="D194" s="92">
        <v>16700</v>
      </c>
      <c r="E194" s="92">
        <v>0</v>
      </c>
      <c r="F194" s="8">
        <f t="shared" si="2"/>
        <v>0</v>
      </c>
    </row>
    <row r="195" spans="1:6" x14ac:dyDescent="0.2">
      <c r="A195" s="40" t="s">
        <v>86</v>
      </c>
      <c r="B195" s="131" t="s">
        <v>85</v>
      </c>
      <c r="C195" s="132"/>
      <c r="D195" s="36">
        <v>16700</v>
      </c>
      <c r="E195" s="36">
        <v>0</v>
      </c>
      <c r="F195" s="8">
        <f t="shared" si="2"/>
        <v>0</v>
      </c>
    </row>
    <row r="196" spans="1:6" x14ac:dyDescent="0.2">
      <c r="A196" s="40" t="s">
        <v>78</v>
      </c>
      <c r="B196" s="131" t="s">
        <v>77</v>
      </c>
      <c r="C196" s="132"/>
      <c r="D196" s="36">
        <v>700</v>
      </c>
      <c r="E196" s="36">
        <v>0</v>
      </c>
      <c r="F196" s="8">
        <f t="shared" si="2"/>
        <v>0</v>
      </c>
    </row>
    <row r="197" spans="1:6" x14ac:dyDescent="0.2">
      <c r="A197" s="40" t="s">
        <v>76</v>
      </c>
      <c r="B197" s="131" t="s">
        <v>75</v>
      </c>
      <c r="C197" s="132"/>
      <c r="D197" s="36">
        <v>15000</v>
      </c>
      <c r="E197" s="36">
        <v>0</v>
      </c>
      <c r="F197" s="8">
        <f t="shared" si="2"/>
        <v>0</v>
      </c>
    </row>
    <row r="198" spans="1:6" x14ac:dyDescent="0.2">
      <c r="A198" s="40" t="s">
        <v>74</v>
      </c>
      <c r="B198" s="131" t="s">
        <v>73</v>
      </c>
      <c r="C198" s="132"/>
      <c r="D198" s="36">
        <v>1000</v>
      </c>
      <c r="E198" s="36">
        <v>0</v>
      </c>
      <c r="F198" s="8">
        <f t="shared" si="2"/>
        <v>0</v>
      </c>
    </row>
    <row r="199" spans="1:6" x14ac:dyDescent="0.2">
      <c r="A199" s="40" t="s">
        <v>72</v>
      </c>
      <c r="B199" s="131" t="s">
        <v>71</v>
      </c>
      <c r="C199" s="132"/>
      <c r="D199" s="36">
        <v>0</v>
      </c>
      <c r="E199" s="36">
        <v>0</v>
      </c>
      <c r="F199" s="8"/>
    </row>
  </sheetData>
  <mergeCells count="197">
    <mergeCell ref="B196:C196"/>
    <mergeCell ref="B197:C197"/>
    <mergeCell ref="B198:C198"/>
    <mergeCell ref="B199:C199"/>
    <mergeCell ref="B4:E4"/>
    <mergeCell ref="B190:C190"/>
    <mergeCell ref="B191:C191"/>
    <mergeCell ref="B192:C192"/>
    <mergeCell ref="B193:C193"/>
    <mergeCell ref="B194:C194"/>
    <mergeCell ref="B195:C195"/>
    <mergeCell ref="B184:C184"/>
    <mergeCell ref="B185:C185"/>
    <mergeCell ref="B186:C186"/>
    <mergeCell ref="B187:C187"/>
    <mergeCell ref="B188:C188"/>
    <mergeCell ref="B189:C189"/>
    <mergeCell ref="B178:C178"/>
    <mergeCell ref="B179:C179"/>
    <mergeCell ref="B180:C180"/>
    <mergeCell ref="B181:C181"/>
    <mergeCell ref="B182:C182"/>
    <mergeCell ref="B183:C183"/>
    <mergeCell ref="B172:C172"/>
    <mergeCell ref="B173:C173"/>
    <mergeCell ref="B174:C174"/>
    <mergeCell ref="B175:C175"/>
    <mergeCell ref="B176:C176"/>
    <mergeCell ref="B177:C177"/>
    <mergeCell ref="B166:C166"/>
    <mergeCell ref="B167:C167"/>
    <mergeCell ref="B168:C168"/>
    <mergeCell ref="B169:C169"/>
    <mergeCell ref="B170:C170"/>
    <mergeCell ref="B171:C171"/>
    <mergeCell ref="B160:C160"/>
    <mergeCell ref="B161:C161"/>
    <mergeCell ref="B162:C162"/>
    <mergeCell ref="B163:C163"/>
    <mergeCell ref="B164:C164"/>
    <mergeCell ref="B165:C165"/>
    <mergeCell ref="B154:C154"/>
    <mergeCell ref="B155:C155"/>
    <mergeCell ref="B156:C156"/>
    <mergeCell ref="B157:C157"/>
    <mergeCell ref="B158:C158"/>
    <mergeCell ref="B159:C159"/>
    <mergeCell ref="B148:C148"/>
    <mergeCell ref="B149:C149"/>
    <mergeCell ref="B150:C150"/>
    <mergeCell ref="B151:C151"/>
    <mergeCell ref="B152:C152"/>
    <mergeCell ref="B153:C153"/>
    <mergeCell ref="B142:C142"/>
    <mergeCell ref="B143:C143"/>
    <mergeCell ref="B144:C144"/>
    <mergeCell ref="B145:C145"/>
    <mergeCell ref="B146:C146"/>
    <mergeCell ref="B147:C147"/>
    <mergeCell ref="B136:C136"/>
    <mergeCell ref="B137:C137"/>
    <mergeCell ref="B138:C138"/>
    <mergeCell ref="B139:C139"/>
    <mergeCell ref="B140:C140"/>
    <mergeCell ref="B141:C141"/>
    <mergeCell ref="B130:C130"/>
    <mergeCell ref="B131:C131"/>
    <mergeCell ref="B132:C132"/>
    <mergeCell ref="B133:C133"/>
    <mergeCell ref="B134:C134"/>
    <mergeCell ref="B135:C135"/>
    <mergeCell ref="B124:C124"/>
    <mergeCell ref="B125:C125"/>
    <mergeCell ref="B126:C126"/>
    <mergeCell ref="B127:C127"/>
    <mergeCell ref="B128:C128"/>
    <mergeCell ref="B129:C129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9:C19"/>
    <mergeCell ref="B21:C21"/>
    <mergeCell ref="B9:C9"/>
    <mergeCell ref="B10:C10"/>
    <mergeCell ref="B11:C11"/>
    <mergeCell ref="B12:C12"/>
    <mergeCell ref="B13:C13"/>
    <mergeCell ref="B14:C14"/>
    <mergeCell ref="B28:C28"/>
    <mergeCell ref="B20:C20"/>
    <mergeCell ref="A1:B1"/>
    <mergeCell ref="A5:C5"/>
    <mergeCell ref="A6:C6"/>
    <mergeCell ref="B7:C7"/>
    <mergeCell ref="B8:C8"/>
    <mergeCell ref="B15:C15"/>
    <mergeCell ref="B16:C16"/>
    <mergeCell ref="B17:C17"/>
    <mergeCell ref="B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workbookViewId="0">
      <selection activeCell="I6" sqref="I6"/>
    </sheetView>
  </sheetViews>
  <sheetFormatPr defaultRowHeight="12.75" x14ac:dyDescent="0.2"/>
  <cols>
    <col min="1" max="1" width="5" style="10" bestFit="1" customWidth="1"/>
    <col min="2" max="2" width="68.85546875" style="10" customWidth="1"/>
    <col min="3" max="3" width="14.5703125" style="10" bestFit="1" customWidth="1"/>
    <col min="4" max="4" width="14" style="10" bestFit="1" customWidth="1"/>
    <col min="5" max="5" width="12.85546875" style="10" customWidth="1"/>
    <col min="6" max="6" width="10.5703125" style="10" customWidth="1"/>
    <col min="7" max="7" width="12.28515625" style="10" customWidth="1"/>
    <col min="8" max="8" width="11.140625" style="10" bestFit="1" customWidth="1"/>
    <col min="9" max="9" width="7" style="10" bestFit="1" customWidth="1"/>
    <col min="10" max="16384" width="9.140625" style="10"/>
  </cols>
  <sheetData>
    <row r="1" spans="1:7" x14ac:dyDescent="0.2">
      <c r="A1" s="118" t="s">
        <v>0</v>
      </c>
      <c r="B1" s="119"/>
    </row>
    <row r="2" spans="1:7" x14ac:dyDescent="0.2">
      <c r="A2" s="118" t="s">
        <v>1</v>
      </c>
      <c r="B2" s="118"/>
      <c r="C2" s="13"/>
    </row>
    <row r="3" spans="1:7" x14ac:dyDescent="0.2">
      <c r="A3" s="118" t="s">
        <v>2</v>
      </c>
      <c r="B3" s="118"/>
      <c r="C3" s="13"/>
    </row>
    <row r="5" spans="1:7" ht="18.75" customHeight="1" x14ac:dyDescent="0.2">
      <c r="A5" s="120" t="s">
        <v>253</v>
      </c>
      <c r="B5" s="121"/>
      <c r="C5" s="121"/>
      <c r="D5" s="121"/>
      <c r="E5" s="121"/>
    </row>
    <row r="6" spans="1:7" ht="39.75" customHeight="1" x14ac:dyDescent="0.2">
      <c r="A6" s="116" t="s">
        <v>194</v>
      </c>
      <c r="B6" s="117"/>
      <c r="C6" s="6" t="s">
        <v>221</v>
      </c>
      <c r="D6" s="6" t="s">
        <v>220</v>
      </c>
      <c r="E6" s="6" t="s">
        <v>222</v>
      </c>
      <c r="F6" s="47" t="s">
        <v>20</v>
      </c>
      <c r="G6" s="48" t="s">
        <v>21</v>
      </c>
    </row>
    <row r="7" spans="1:7" x14ac:dyDescent="0.2">
      <c r="A7" s="114" t="s">
        <v>4</v>
      </c>
      <c r="B7" s="115"/>
      <c r="C7" s="15" t="s">
        <v>5</v>
      </c>
      <c r="D7" s="15" t="s">
        <v>6</v>
      </c>
      <c r="E7" s="15" t="s">
        <v>7</v>
      </c>
      <c r="F7" s="46" t="s">
        <v>8</v>
      </c>
      <c r="G7" s="46" t="s">
        <v>9</v>
      </c>
    </row>
    <row r="8" spans="1:7" x14ac:dyDescent="0.2">
      <c r="A8" s="17"/>
      <c r="B8" s="17" t="s">
        <v>10</v>
      </c>
      <c r="C8" s="26">
        <f>C9</f>
        <v>1113841.3546605615</v>
      </c>
      <c r="D8" s="26">
        <f>D9+D34</f>
        <v>1561680</v>
      </c>
      <c r="E8" s="26">
        <f>E9</f>
        <v>1243678.5099999998</v>
      </c>
      <c r="F8" s="7">
        <f t="shared" ref="F8:F24" si="0">E8/C8*100</f>
        <v>111.65670091132552</v>
      </c>
      <c r="G8" s="7">
        <f t="shared" ref="G8:G13" si="1">E8/D8*100</f>
        <v>79.637218252138709</v>
      </c>
    </row>
    <row r="9" spans="1:7" x14ac:dyDescent="0.2">
      <c r="A9" s="18" t="s">
        <v>11</v>
      </c>
      <c r="B9" s="18" t="s">
        <v>12</v>
      </c>
      <c r="C9" s="23">
        <f>C10+C18+C21+C24+C30+C34</f>
        <v>1113841.3546605615</v>
      </c>
      <c r="D9" s="23">
        <f>D10+D18+D21+D24+D30</f>
        <v>1513180</v>
      </c>
      <c r="E9" s="23">
        <f>E10+E18+E21+E24+E30+E34</f>
        <v>1243678.5099999998</v>
      </c>
      <c r="F9" s="8">
        <f t="shared" si="0"/>
        <v>111.65670091132552</v>
      </c>
      <c r="G9" s="8">
        <f t="shared" si="1"/>
        <v>82.189726932684792</v>
      </c>
    </row>
    <row r="10" spans="1:7" x14ac:dyDescent="0.2">
      <c r="A10" s="18" t="s">
        <v>66</v>
      </c>
      <c r="B10" s="18" t="s">
        <v>65</v>
      </c>
      <c r="C10" s="23">
        <f>C11+C13+C16</f>
        <v>1011573.3629915721</v>
      </c>
      <c r="D10" s="23">
        <f>D11+D13+D16</f>
        <v>1104550</v>
      </c>
      <c r="E10" s="23">
        <f>E11+E13+E16</f>
        <v>1062706.3799999999</v>
      </c>
      <c r="F10" s="8">
        <f t="shared" si="0"/>
        <v>105.05480065797796</v>
      </c>
      <c r="G10" s="8">
        <f t="shared" si="1"/>
        <v>96.21170431397401</v>
      </c>
    </row>
    <row r="11" spans="1:7" x14ac:dyDescent="0.2">
      <c r="A11" s="18" t="s">
        <v>64</v>
      </c>
      <c r="B11" s="18" t="s">
        <v>63</v>
      </c>
      <c r="C11" s="23">
        <f>C12</f>
        <v>16065.219988054945</v>
      </c>
      <c r="D11" s="23">
        <f>D12</f>
        <v>17600</v>
      </c>
      <c r="E11" s="23">
        <f>E12</f>
        <v>0</v>
      </c>
      <c r="F11" s="8">
        <f t="shared" si="0"/>
        <v>0</v>
      </c>
      <c r="G11" s="8">
        <f t="shared" si="1"/>
        <v>0</v>
      </c>
    </row>
    <row r="12" spans="1:7" x14ac:dyDescent="0.2">
      <c r="A12" s="18" t="s">
        <v>62</v>
      </c>
      <c r="B12" s="18" t="s">
        <v>61</v>
      </c>
      <c r="C12" s="23">
        <f>121043.4/(7.5345)</f>
        <v>16065.219988054945</v>
      </c>
      <c r="D12" s="19">
        <v>17600</v>
      </c>
      <c r="E12" s="19">
        <v>0</v>
      </c>
      <c r="F12" s="8">
        <f t="shared" si="0"/>
        <v>0</v>
      </c>
      <c r="G12" s="8">
        <f t="shared" si="1"/>
        <v>0</v>
      </c>
    </row>
    <row r="13" spans="1:7" x14ac:dyDescent="0.2">
      <c r="A13" s="18" t="s">
        <v>60</v>
      </c>
      <c r="B13" s="18" t="s">
        <v>59</v>
      </c>
      <c r="C13" s="23">
        <f>C14+C15</f>
        <v>987540.68</v>
      </c>
      <c r="D13" s="23">
        <f>D14+D15</f>
        <v>1086950</v>
      </c>
      <c r="E13" s="23">
        <f>E14+E15</f>
        <v>1062706.3799999999</v>
      </c>
      <c r="F13" s="8">
        <f t="shared" si="0"/>
        <v>107.61140290443527</v>
      </c>
      <c r="G13" s="8">
        <f t="shared" si="1"/>
        <v>97.769573577441463</v>
      </c>
    </row>
    <row r="14" spans="1:7" x14ac:dyDescent="0.2">
      <c r="A14" s="18" t="s">
        <v>58</v>
      </c>
      <c r="B14" s="18" t="s">
        <v>57</v>
      </c>
      <c r="C14" s="23">
        <v>986943.43</v>
      </c>
      <c r="D14" s="19">
        <v>1086950</v>
      </c>
      <c r="E14" s="19">
        <v>1062108.3799999999</v>
      </c>
      <c r="F14" s="8">
        <f t="shared" si="0"/>
        <v>107.61593296183145</v>
      </c>
      <c r="G14" s="8">
        <f t="shared" ref="G14:G29" si="2">E14/D14*100</f>
        <v>97.714557247343464</v>
      </c>
    </row>
    <row r="15" spans="1:7" x14ac:dyDescent="0.2">
      <c r="A15" s="18" t="s">
        <v>56</v>
      </c>
      <c r="B15" s="18" t="s">
        <v>55</v>
      </c>
      <c r="C15" s="23">
        <v>597.25</v>
      </c>
      <c r="D15" s="19">
        <v>0</v>
      </c>
      <c r="E15" s="19">
        <v>598</v>
      </c>
      <c r="F15" s="8">
        <f t="shared" si="0"/>
        <v>100.12557555462536</v>
      </c>
      <c r="G15" s="8"/>
    </row>
    <row r="16" spans="1:7" x14ac:dyDescent="0.2">
      <c r="A16" s="18" t="s">
        <v>54</v>
      </c>
      <c r="B16" s="18" t="s">
        <v>53</v>
      </c>
      <c r="C16" s="23">
        <f>C17</f>
        <v>7967.463003517154</v>
      </c>
      <c r="D16" s="23">
        <f>D17</f>
        <v>0</v>
      </c>
      <c r="E16" s="23">
        <f>E17</f>
        <v>0</v>
      </c>
      <c r="F16" s="8">
        <f t="shared" si="0"/>
        <v>0</v>
      </c>
      <c r="G16" s="8"/>
    </row>
    <row r="17" spans="1:10" x14ac:dyDescent="0.2">
      <c r="A17" s="18" t="s">
        <v>52</v>
      </c>
      <c r="B17" s="18" t="s">
        <v>51</v>
      </c>
      <c r="C17" s="23">
        <f>60030.85/(7.5345)</f>
        <v>7967.463003517154</v>
      </c>
      <c r="D17" s="19">
        <v>0</v>
      </c>
      <c r="E17" s="19">
        <v>0</v>
      </c>
      <c r="F17" s="8">
        <f t="shared" si="0"/>
        <v>0</v>
      </c>
      <c r="G17" s="8"/>
    </row>
    <row r="18" spans="1:10" x14ac:dyDescent="0.2">
      <c r="A18" s="18" t="s">
        <v>50</v>
      </c>
      <c r="B18" s="18" t="s">
        <v>49</v>
      </c>
      <c r="C18" s="23">
        <f t="shared" ref="C18:E19" si="3">C19</f>
        <v>0.93038688698652861</v>
      </c>
      <c r="D18" s="23">
        <f t="shared" si="3"/>
        <v>0</v>
      </c>
      <c r="E18" s="23">
        <f t="shared" si="3"/>
        <v>0.1</v>
      </c>
      <c r="F18" s="8">
        <f t="shared" si="0"/>
        <v>10.748216833095579</v>
      </c>
      <c r="G18" s="8"/>
    </row>
    <row r="19" spans="1:10" x14ac:dyDescent="0.2">
      <c r="A19" s="18" t="s">
        <v>48</v>
      </c>
      <c r="B19" s="18" t="s">
        <v>47</v>
      </c>
      <c r="C19" s="23">
        <f t="shared" si="3"/>
        <v>0.93038688698652861</v>
      </c>
      <c r="D19" s="23">
        <f t="shared" si="3"/>
        <v>0</v>
      </c>
      <c r="E19" s="23">
        <f t="shared" si="3"/>
        <v>0.1</v>
      </c>
      <c r="F19" s="8">
        <f t="shared" si="0"/>
        <v>10.748216833095579</v>
      </c>
      <c r="G19" s="8"/>
    </row>
    <row r="20" spans="1:10" x14ac:dyDescent="0.2">
      <c r="A20" s="18" t="s">
        <v>46</v>
      </c>
      <c r="B20" s="18" t="s">
        <v>45</v>
      </c>
      <c r="C20" s="23">
        <f>7.01/(7.5345)</f>
        <v>0.93038688698652861</v>
      </c>
      <c r="D20" s="19">
        <v>0</v>
      </c>
      <c r="E20" s="19">
        <v>0.1</v>
      </c>
      <c r="F20" s="8">
        <f t="shared" si="0"/>
        <v>10.748216833095579</v>
      </c>
      <c r="G20" s="8"/>
    </row>
    <row r="21" spans="1:10" x14ac:dyDescent="0.2">
      <c r="A21" s="18" t="s">
        <v>44</v>
      </c>
      <c r="B21" s="18" t="s">
        <v>43</v>
      </c>
      <c r="C21" s="23">
        <f t="shared" ref="C21:E22" si="4">C22</f>
        <v>6862.5867675360014</v>
      </c>
      <c r="D21" s="23">
        <f t="shared" si="4"/>
        <v>11500</v>
      </c>
      <c r="E21" s="23">
        <f t="shared" si="4"/>
        <v>17491.93</v>
      </c>
      <c r="F21" s="8">
        <f t="shared" si="0"/>
        <v>254.88828910327123</v>
      </c>
      <c r="G21" s="8">
        <f t="shared" si="2"/>
        <v>152.10373913043478</v>
      </c>
    </row>
    <row r="22" spans="1:10" x14ac:dyDescent="0.2">
      <c r="A22" s="18" t="s">
        <v>42</v>
      </c>
      <c r="B22" s="18" t="s">
        <v>41</v>
      </c>
      <c r="C22" s="23">
        <f t="shared" si="4"/>
        <v>6862.5867675360014</v>
      </c>
      <c r="D22" s="23">
        <f t="shared" si="4"/>
        <v>11500</v>
      </c>
      <c r="E22" s="23">
        <f t="shared" si="4"/>
        <v>17491.93</v>
      </c>
      <c r="F22" s="8">
        <f t="shared" si="0"/>
        <v>254.88828910327123</v>
      </c>
      <c r="G22" s="8">
        <f t="shared" si="2"/>
        <v>152.10373913043478</v>
      </c>
    </row>
    <row r="23" spans="1:10" x14ac:dyDescent="0.2">
      <c r="A23" s="18" t="s">
        <v>40</v>
      </c>
      <c r="B23" s="18" t="s">
        <v>39</v>
      </c>
      <c r="C23" s="23">
        <f>51706.16/(7.5345)</f>
        <v>6862.5867675360014</v>
      </c>
      <c r="D23" s="19">
        <v>11500</v>
      </c>
      <c r="E23" s="19">
        <v>17491.93</v>
      </c>
      <c r="F23" s="8">
        <f t="shared" si="0"/>
        <v>254.88828910327123</v>
      </c>
      <c r="G23" s="8">
        <f t="shared" si="2"/>
        <v>152.10373913043478</v>
      </c>
    </row>
    <row r="24" spans="1:10" x14ac:dyDescent="0.2">
      <c r="A24" s="18" t="s">
        <v>38</v>
      </c>
      <c r="B24" s="18" t="s">
        <v>37</v>
      </c>
      <c r="C24" s="23">
        <f>C27</f>
        <v>53.089123365850419</v>
      </c>
      <c r="D24" s="23">
        <f>D25+D27</f>
        <v>10100</v>
      </c>
      <c r="E24" s="23">
        <f>E25+E27</f>
        <v>4785.66</v>
      </c>
      <c r="F24" s="8">
        <f t="shared" si="0"/>
        <v>9014.3888174999993</v>
      </c>
      <c r="G24" s="8">
        <f t="shared" si="2"/>
        <v>47.382772277227723</v>
      </c>
    </row>
    <row r="25" spans="1:10" x14ac:dyDescent="0.2">
      <c r="A25" s="18" t="s">
        <v>36</v>
      </c>
      <c r="B25" s="18" t="s">
        <v>35</v>
      </c>
      <c r="C25" s="23">
        <f>0/(7.5345)</f>
        <v>0</v>
      </c>
      <c r="D25" s="19">
        <f>D26</f>
        <v>3400</v>
      </c>
      <c r="E25" s="19">
        <f>E26</f>
        <v>0</v>
      </c>
      <c r="F25" s="8"/>
      <c r="G25" s="8">
        <f t="shared" si="2"/>
        <v>0</v>
      </c>
    </row>
    <row r="26" spans="1:10" x14ac:dyDescent="0.2">
      <c r="A26" s="18" t="s">
        <v>34</v>
      </c>
      <c r="B26" s="18" t="s">
        <v>33</v>
      </c>
      <c r="C26" s="23">
        <f>0/(7.5345)</f>
        <v>0</v>
      </c>
      <c r="D26" s="19">
        <v>3400</v>
      </c>
      <c r="E26" s="19">
        <v>0</v>
      </c>
      <c r="F26" s="8"/>
      <c r="G26" s="8">
        <f t="shared" si="2"/>
        <v>0</v>
      </c>
    </row>
    <row r="27" spans="1:10" x14ac:dyDescent="0.2">
      <c r="A27" s="18" t="s">
        <v>32</v>
      </c>
      <c r="B27" s="18" t="s">
        <v>31</v>
      </c>
      <c r="C27" s="23">
        <f>C28</f>
        <v>53.089123365850419</v>
      </c>
      <c r="D27" s="19">
        <f>D28+D29</f>
        <v>6700</v>
      </c>
      <c r="E27" s="19">
        <f>E28+E29</f>
        <v>4785.66</v>
      </c>
      <c r="F27" s="8">
        <f>E27/C27*100</f>
        <v>9014.3888174999993</v>
      </c>
      <c r="G27" s="8">
        <f t="shared" si="2"/>
        <v>71.427761194029841</v>
      </c>
    </row>
    <row r="28" spans="1:10" x14ac:dyDescent="0.2">
      <c r="A28" s="18" t="s">
        <v>30</v>
      </c>
      <c r="B28" s="18" t="s">
        <v>29</v>
      </c>
      <c r="C28" s="23">
        <f>400/(7.5345)</f>
        <v>53.089123365850419</v>
      </c>
      <c r="D28" s="19">
        <v>6000</v>
      </c>
      <c r="E28" s="19">
        <v>4785.66</v>
      </c>
      <c r="F28" s="8">
        <f>E28/C28*100</f>
        <v>9014.3888174999993</v>
      </c>
      <c r="G28" s="8">
        <f t="shared" si="2"/>
        <v>79.760999999999996</v>
      </c>
    </row>
    <row r="29" spans="1:10" x14ac:dyDescent="0.2">
      <c r="A29" s="18" t="s">
        <v>28</v>
      </c>
      <c r="B29" s="18" t="s">
        <v>27</v>
      </c>
      <c r="C29" s="23">
        <f>0/(7.5345)</f>
        <v>0</v>
      </c>
      <c r="D29" s="19">
        <v>700</v>
      </c>
      <c r="E29" s="19">
        <v>0</v>
      </c>
      <c r="F29" s="8"/>
      <c r="G29" s="8">
        <f t="shared" si="2"/>
        <v>0</v>
      </c>
    </row>
    <row r="30" spans="1:10" x14ac:dyDescent="0.2">
      <c r="A30" s="12">
        <v>67</v>
      </c>
      <c r="B30" s="18" t="s">
        <v>26</v>
      </c>
      <c r="C30" s="23">
        <f>C31</f>
        <v>87167.34</v>
      </c>
      <c r="D30" s="23">
        <f>D31</f>
        <v>387030</v>
      </c>
      <c r="E30" s="23">
        <f>E31</f>
        <v>158694.44</v>
      </c>
      <c r="F30" s="8">
        <f>E30/C30*100</f>
        <v>182.05722464400085</v>
      </c>
      <c r="G30" s="8"/>
      <c r="H30" s="27"/>
      <c r="I30" s="28"/>
      <c r="J30" s="29"/>
    </row>
    <row r="31" spans="1:10" x14ac:dyDescent="0.2">
      <c r="A31" s="12">
        <v>671</v>
      </c>
      <c r="B31" s="18" t="s">
        <v>25</v>
      </c>
      <c r="C31" s="23">
        <f>C32+C33</f>
        <v>87167.34</v>
      </c>
      <c r="D31" s="23">
        <f>D32+D33</f>
        <v>387030</v>
      </c>
      <c r="E31" s="23">
        <f>E32+E33</f>
        <v>158694.44</v>
      </c>
      <c r="F31" s="8">
        <f>E31/C31*100</f>
        <v>182.05722464400085</v>
      </c>
      <c r="G31" s="8"/>
      <c r="H31" s="27"/>
      <c r="I31" s="28"/>
      <c r="J31" s="29"/>
    </row>
    <row r="32" spans="1:10" x14ac:dyDescent="0.2">
      <c r="A32" s="11">
        <v>6711</v>
      </c>
      <c r="B32" s="24" t="s">
        <v>24</v>
      </c>
      <c r="C32" s="23">
        <v>86544.69</v>
      </c>
      <c r="D32" s="23">
        <v>138090</v>
      </c>
      <c r="E32" s="21">
        <v>105336.68</v>
      </c>
      <c r="F32" s="8">
        <f>E32/C32*100</f>
        <v>121.7136256424282</v>
      </c>
      <c r="G32" s="8"/>
      <c r="H32" s="30"/>
      <c r="I32" s="28"/>
      <c r="J32" s="29"/>
    </row>
    <row r="33" spans="1:10" x14ac:dyDescent="0.2">
      <c r="A33" s="11">
        <v>6712</v>
      </c>
      <c r="B33" s="24" t="s">
        <v>23</v>
      </c>
      <c r="C33" s="23">
        <v>622.65</v>
      </c>
      <c r="D33" s="23">
        <v>248940</v>
      </c>
      <c r="E33" s="21">
        <v>53357.760000000002</v>
      </c>
      <c r="F33" s="8">
        <f>E33/C33*100</f>
        <v>8569.4627800529997</v>
      </c>
      <c r="G33" s="8"/>
      <c r="H33" s="30"/>
      <c r="I33" s="28"/>
      <c r="J33" s="29"/>
    </row>
    <row r="34" spans="1:10" x14ac:dyDescent="0.2">
      <c r="A34" s="11">
        <v>9221</v>
      </c>
      <c r="B34" s="24" t="s">
        <v>22</v>
      </c>
      <c r="C34" s="21">
        <f>61662.69/7.5345</f>
        <v>8184.0453912004778</v>
      </c>
      <c r="D34" s="23">
        <v>48500</v>
      </c>
      <c r="E34" s="25">
        <v>0</v>
      </c>
      <c r="F34" s="8">
        <f>E34/C34*100</f>
        <v>0</v>
      </c>
      <c r="G34" s="8"/>
      <c r="H34" s="30"/>
      <c r="I34" s="28"/>
      <c r="J34" s="29"/>
    </row>
    <row r="35" spans="1:10" x14ac:dyDescent="0.2">
      <c r="A35" s="14"/>
      <c r="B35" s="14"/>
      <c r="C35" s="23">
        <f>0/(7.5345)</f>
        <v>0</v>
      </c>
      <c r="D35" s="22"/>
      <c r="E35" s="22"/>
      <c r="F35" s="8"/>
      <c r="G35" s="8"/>
    </row>
  </sheetData>
  <mergeCells count="6">
    <mergeCell ref="A7:B7"/>
    <mergeCell ref="A6:B6"/>
    <mergeCell ref="A1:B1"/>
    <mergeCell ref="A2:B2"/>
    <mergeCell ref="A3:B3"/>
    <mergeCell ref="A5:E5"/>
  </mergeCells>
  <pageMargins left="0" right="0" top="0" bottom="0.39375000000000004" header="0" footer="0"/>
  <pageSetup paperSize="0" orientation="portrait" horizontalDpi="0" verticalDpi="0"/>
  <headerFooter alignWithMargins="0">
    <oddFooter xml:space="preserve">&amp;L&amp;"Arial"&amp;8 Lista: LCW148RBPR &amp;C&amp;"Arial"&amp;8 Stranica 
&amp;B&amp;P&amp;B &amp;R&amp;"Arial"&amp;8 * OBRADA LC * </oddFooter>
  </headerFooter>
  <ignoredErrors>
    <ignoredError sqref="C20 C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6"/>
  <sheetViews>
    <sheetView workbookViewId="0">
      <selection activeCell="I6" sqref="I6"/>
    </sheetView>
  </sheetViews>
  <sheetFormatPr defaultRowHeight="12.75" x14ac:dyDescent="0.2"/>
  <cols>
    <col min="1" max="1" width="4.42578125" style="10" bestFit="1" customWidth="1"/>
    <col min="2" max="2" width="55.28515625" style="10" customWidth="1"/>
    <col min="3" max="3" width="12.7109375" style="10" customWidth="1"/>
    <col min="4" max="4" width="12.140625" style="10" customWidth="1"/>
    <col min="5" max="5" width="12.5703125" style="10" customWidth="1"/>
    <col min="6" max="6" width="10.7109375" style="10" bestFit="1" customWidth="1"/>
    <col min="7" max="7" width="12.42578125" style="10" customWidth="1"/>
    <col min="8" max="16384" width="9.140625" style="10"/>
  </cols>
  <sheetData>
    <row r="1" spans="1:7" x14ac:dyDescent="0.2">
      <c r="A1" s="123" t="s">
        <v>0</v>
      </c>
      <c r="B1" s="119"/>
    </row>
    <row r="2" spans="1:7" x14ac:dyDescent="0.2">
      <c r="A2" s="123" t="s">
        <v>1</v>
      </c>
      <c r="B2" s="119"/>
    </row>
    <row r="3" spans="1:7" x14ac:dyDescent="0.2">
      <c r="A3" s="123" t="s">
        <v>2</v>
      </c>
      <c r="B3" s="119"/>
    </row>
    <row r="4" spans="1:7" x14ac:dyDescent="0.2">
      <c r="A4" s="31"/>
    </row>
    <row r="5" spans="1:7" ht="15.75" customHeight="1" x14ac:dyDescent="0.2">
      <c r="A5" s="122" t="s">
        <v>254</v>
      </c>
      <c r="B5" s="122"/>
      <c r="C5" s="122"/>
      <c r="D5" s="122"/>
      <c r="E5" s="122"/>
    </row>
    <row r="6" spans="1:7" ht="39" customHeight="1" x14ac:dyDescent="0.2">
      <c r="A6" s="124" t="s">
        <v>3</v>
      </c>
      <c r="B6" s="125"/>
      <c r="C6" s="6" t="s">
        <v>221</v>
      </c>
      <c r="D6" s="6" t="s">
        <v>220</v>
      </c>
      <c r="E6" s="6" t="s">
        <v>222</v>
      </c>
      <c r="F6" s="47" t="s">
        <v>20</v>
      </c>
      <c r="G6" s="48" t="s">
        <v>21</v>
      </c>
    </row>
    <row r="7" spans="1:7" x14ac:dyDescent="0.2">
      <c r="A7" s="16"/>
      <c r="B7" s="16" t="s">
        <v>4</v>
      </c>
      <c r="C7" s="16" t="s">
        <v>5</v>
      </c>
      <c r="D7" s="16" t="s">
        <v>6</v>
      </c>
      <c r="E7" s="16" t="s">
        <v>7</v>
      </c>
      <c r="F7" s="46" t="s">
        <v>8</v>
      </c>
      <c r="G7" s="46" t="s">
        <v>9</v>
      </c>
    </row>
    <row r="8" spans="1:7" x14ac:dyDescent="0.2">
      <c r="A8" s="32"/>
      <c r="B8" s="41" t="s">
        <v>15</v>
      </c>
      <c r="C8" s="26">
        <v>1110178.95</v>
      </c>
      <c r="D8" s="35">
        <v>1561680</v>
      </c>
      <c r="E8" s="35">
        <v>1258936.5</v>
      </c>
      <c r="F8" s="7">
        <f t="shared" ref="F8:F28" si="0">E8/C8*100</f>
        <v>113.39942087714778</v>
      </c>
      <c r="G8" s="7">
        <f>E8/D8*100</f>
        <v>80.614242354387571</v>
      </c>
    </row>
    <row r="9" spans="1:7" x14ac:dyDescent="0.2">
      <c r="A9" s="33" t="s">
        <v>16</v>
      </c>
      <c r="B9" s="42" t="s">
        <v>17</v>
      </c>
      <c r="C9" s="23">
        <f>8303371.77/(7.5345)</f>
        <v>1102046.8206251243</v>
      </c>
      <c r="D9" s="20">
        <v>1240180</v>
      </c>
      <c r="E9" s="20">
        <v>1210454.73</v>
      </c>
      <c r="F9" s="8">
        <f t="shared" si="0"/>
        <v>109.83696040367707</v>
      </c>
      <c r="G9" s="8">
        <f>E9/D9*100</f>
        <v>97.603148736473727</v>
      </c>
    </row>
    <row r="10" spans="1:7" x14ac:dyDescent="0.2">
      <c r="A10" s="33" t="s">
        <v>193</v>
      </c>
      <c r="B10" s="42" t="s">
        <v>192</v>
      </c>
      <c r="C10" s="23">
        <v>993143.67</v>
      </c>
      <c r="D10" s="20">
        <v>1094970</v>
      </c>
      <c r="E10" s="20">
        <v>1065412.8500000001</v>
      </c>
      <c r="F10" s="8">
        <f t="shared" si="0"/>
        <v>107.27681021216196</v>
      </c>
      <c r="G10" s="8">
        <f t="shared" ref="G10:G73" si="1">E10/D10*100</f>
        <v>97.300642939989231</v>
      </c>
    </row>
    <row r="11" spans="1:7" x14ac:dyDescent="0.2">
      <c r="A11" s="33" t="s">
        <v>191</v>
      </c>
      <c r="B11" s="42" t="s">
        <v>190</v>
      </c>
      <c r="C11" s="23">
        <v>820624.03</v>
      </c>
      <c r="D11" s="20">
        <v>918720</v>
      </c>
      <c r="E11" s="20">
        <v>895374.51</v>
      </c>
      <c r="F11" s="8">
        <f t="shared" si="0"/>
        <v>109.10898015014257</v>
      </c>
      <c r="G11" s="8">
        <f t="shared" si="1"/>
        <v>97.458911311389755</v>
      </c>
    </row>
    <row r="12" spans="1:7" x14ac:dyDescent="0.2">
      <c r="A12" s="33" t="s">
        <v>189</v>
      </c>
      <c r="B12" s="42" t="s">
        <v>188</v>
      </c>
      <c r="C12" s="23">
        <v>788469.44</v>
      </c>
      <c r="D12" s="20">
        <v>878720</v>
      </c>
      <c r="E12" s="20">
        <v>858731.28</v>
      </c>
      <c r="F12" s="8">
        <f t="shared" si="0"/>
        <v>108.91116845314895</v>
      </c>
      <c r="G12" s="8">
        <f t="shared" si="1"/>
        <v>97.725245812090307</v>
      </c>
    </row>
    <row r="13" spans="1:7" x14ac:dyDescent="0.2">
      <c r="A13" s="33" t="s">
        <v>187</v>
      </c>
      <c r="B13" s="42" t="s">
        <v>186</v>
      </c>
      <c r="C13" s="23">
        <v>11858.71</v>
      </c>
      <c r="D13" s="20">
        <v>15000</v>
      </c>
      <c r="E13" s="20">
        <v>13828.89</v>
      </c>
      <c r="F13" s="8">
        <f t="shared" si="0"/>
        <v>116.61378008231924</v>
      </c>
      <c r="G13" s="8">
        <f t="shared" si="1"/>
        <v>92.192599999999985</v>
      </c>
    </row>
    <row r="14" spans="1:7" x14ac:dyDescent="0.2">
      <c r="A14" s="33" t="s">
        <v>185</v>
      </c>
      <c r="B14" s="42" t="s">
        <v>184</v>
      </c>
      <c r="C14" s="23">
        <v>20295.88</v>
      </c>
      <c r="D14" s="20">
        <v>25000</v>
      </c>
      <c r="E14" s="20">
        <v>22814.34</v>
      </c>
      <c r="F14" s="8">
        <f t="shared" si="0"/>
        <v>112.40872531765066</v>
      </c>
      <c r="G14" s="8">
        <f t="shared" si="1"/>
        <v>91.257360000000006</v>
      </c>
    </row>
    <row r="15" spans="1:7" x14ac:dyDescent="0.2">
      <c r="A15" s="33" t="s">
        <v>183</v>
      </c>
      <c r="B15" s="42" t="s">
        <v>181</v>
      </c>
      <c r="C15" s="23">
        <v>36796.67</v>
      </c>
      <c r="D15" s="20">
        <v>25800</v>
      </c>
      <c r="E15" s="20">
        <v>22066.85</v>
      </c>
      <c r="F15" s="8">
        <f t="shared" si="0"/>
        <v>59.969692909711668</v>
      </c>
      <c r="G15" s="8">
        <f t="shared" si="1"/>
        <v>85.530426356589146</v>
      </c>
    </row>
    <row r="16" spans="1:7" x14ac:dyDescent="0.2">
      <c r="A16" s="33" t="s">
        <v>182</v>
      </c>
      <c r="B16" s="42" t="s">
        <v>181</v>
      </c>
      <c r="C16" s="23">
        <v>36796.67</v>
      </c>
      <c r="D16" s="20">
        <v>25800</v>
      </c>
      <c r="E16" s="20">
        <v>22066.85</v>
      </c>
      <c r="F16" s="8">
        <f t="shared" si="0"/>
        <v>59.969692909711668</v>
      </c>
      <c r="G16" s="8">
        <f t="shared" si="1"/>
        <v>85.530426356589146</v>
      </c>
    </row>
    <row r="17" spans="1:7" x14ac:dyDescent="0.2">
      <c r="A17" s="33" t="s">
        <v>180</v>
      </c>
      <c r="B17" s="42" t="s">
        <v>179</v>
      </c>
      <c r="C17" s="23">
        <f>1022604.71/(7.5345)</f>
        <v>135722.96900922421</v>
      </c>
      <c r="D17" s="20">
        <v>150450</v>
      </c>
      <c r="E17" s="20">
        <v>147971.49</v>
      </c>
      <c r="F17" s="8">
        <f t="shared" si="0"/>
        <v>109.02464857657463</v>
      </c>
      <c r="G17" s="8">
        <f t="shared" si="1"/>
        <v>98.352602193419742</v>
      </c>
    </row>
    <row r="18" spans="1:7" x14ac:dyDescent="0.2">
      <c r="A18" s="33" t="s">
        <v>178</v>
      </c>
      <c r="B18" s="42" t="s">
        <v>177</v>
      </c>
      <c r="C18" s="23">
        <v>135238.31</v>
      </c>
      <c r="D18" s="37">
        <v>150450</v>
      </c>
      <c r="E18" s="37">
        <v>147971.49</v>
      </c>
      <c r="F18" s="8">
        <f t="shared" si="0"/>
        <v>109.41536462560053</v>
      </c>
      <c r="G18" s="8">
        <f t="shared" si="1"/>
        <v>98.352602193419742</v>
      </c>
    </row>
    <row r="19" spans="1:7" x14ac:dyDescent="0.2">
      <c r="A19" s="40" t="s">
        <v>195</v>
      </c>
      <c r="B19" s="34" t="s">
        <v>196</v>
      </c>
      <c r="C19" s="23">
        <v>484.66</v>
      </c>
      <c r="D19" s="39">
        <v>0</v>
      </c>
      <c r="E19" s="39">
        <v>0</v>
      </c>
      <c r="F19" s="8">
        <f t="shared" si="0"/>
        <v>0</v>
      </c>
      <c r="G19" s="8"/>
    </row>
    <row r="20" spans="1:7" x14ac:dyDescent="0.2">
      <c r="A20" s="33" t="s">
        <v>176</v>
      </c>
      <c r="B20" s="42" t="s">
        <v>175</v>
      </c>
      <c r="C20" s="23">
        <v>95508.97</v>
      </c>
      <c r="D20" s="38">
        <v>141130</v>
      </c>
      <c r="E20" s="38">
        <v>132697.1</v>
      </c>
      <c r="F20" s="8">
        <f t="shared" si="0"/>
        <v>138.9367930572385</v>
      </c>
      <c r="G20" s="8">
        <f t="shared" si="1"/>
        <v>94.02472897328704</v>
      </c>
    </row>
    <row r="21" spans="1:7" x14ac:dyDescent="0.2">
      <c r="A21" s="33" t="s">
        <v>174</v>
      </c>
      <c r="B21" s="42" t="s">
        <v>173</v>
      </c>
      <c r="C21" s="23">
        <v>23938.69</v>
      </c>
      <c r="D21" s="20">
        <v>36430</v>
      </c>
      <c r="E21" s="20">
        <v>31161.040000000001</v>
      </c>
      <c r="F21" s="8">
        <f t="shared" si="0"/>
        <v>130.1701972831429</v>
      </c>
      <c r="G21" s="8">
        <f t="shared" si="1"/>
        <v>85.53675542135602</v>
      </c>
    </row>
    <row r="22" spans="1:7" x14ac:dyDescent="0.2">
      <c r="A22" s="33" t="s">
        <v>172</v>
      </c>
      <c r="B22" s="42" t="s">
        <v>171</v>
      </c>
      <c r="C22" s="23">
        <f>75868.67/(7.5345)</f>
        <v>10069.502953082487</v>
      </c>
      <c r="D22" s="20">
        <v>12730</v>
      </c>
      <c r="E22" s="20">
        <v>13566.47</v>
      </c>
      <c r="F22" s="8">
        <f t="shared" si="0"/>
        <v>134.72829853877758</v>
      </c>
      <c r="G22" s="8">
        <f t="shared" si="1"/>
        <v>106.57085624509033</v>
      </c>
    </row>
    <row r="23" spans="1:7" x14ac:dyDescent="0.2">
      <c r="A23" s="33" t="s">
        <v>170</v>
      </c>
      <c r="B23" s="42" t="s">
        <v>169</v>
      </c>
      <c r="C23" s="23">
        <f>140432.45/(7.5345)</f>
        <v>18638.589156546554</v>
      </c>
      <c r="D23" s="20">
        <v>22740</v>
      </c>
      <c r="E23" s="20">
        <v>17384.97</v>
      </c>
      <c r="F23" s="8">
        <f t="shared" si="0"/>
        <v>93.274066261038669</v>
      </c>
      <c r="G23" s="8">
        <f t="shared" si="1"/>
        <v>76.451055408970987</v>
      </c>
    </row>
    <row r="24" spans="1:7" x14ac:dyDescent="0.2">
      <c r="A24" s="33" t="s">
        <v>168</v>
      </c>
      <c r="B24" s="42" t="s">
        <v>167</v>
      </c>
      <c r="C24" s="23">
        <f>1537.5/(7.5345)</f>
        <v>204.06131793748756</v>
      </c>
      <c r="D24" s="20">
        <v>660</v>
      </c>
      <c r="E24" s="20">
        <v>180</v>
      </c>
      <c r="F24" s="8">
        <f t="shared" si="0"/>
        <v>88.208780487804873</v>
      </c>
      <c r="G24" s="8">
        <f t="shared" si="1"/>
        <v>27.27272727272727</v>
      </c>
    </row>
    <row r="25" spans="1:7" x14ac:dyDescent="0.2">
      <c r="A25" s="33" t="s">
        <v>166</v>
      </c>
      <c r="B25" s="42" t="s">
        <v>165</v>
      </c>
      <c r="C25" s="23">
        <f>200/(7.5345)</f>
        <v>26.54456168292521</v>
      </c>
      <c r="D25" s="20">
        <v>300</v>
      </c>
      <c r="E25" s="20">
        <v>29.6</v>
      </c>
      <c r="F25" s="8">
        <f t="shared" si="0"/>
        <v>111.51060000000001</v>
      </c>
      <c r="G25" s="8">
        <f t="shared" si="1"/>
        <v>9.8666666666666671</v>
      </c>
    </row>
    <row r="26" spans="1:7" x14ac:dyDescent="0.2">
      <c r="A26" s="33" t="s">
        <v>164</v>
      </c>
      <c r="B26" s="42" t="s">
        <v>163</v>
      </c>
      <c r="C26" s="23">
        <f>118753.4/(7.5345)</f>
        <v>15761.284756785451</v>
      </c>
      <c r="D26" s="20">
        <v>20370</v>
      </c>
      <c r="E26" s="20">
        <v>22045.27</v>
      </c>
      <c r="F26" s="8">
        <f t="shared" si="0"/>
        <v>139.86975262603011</v>
      </c>
      <c r="G26" s="8">
        <f t="shared" si="1"/>
        <v>108.22420225822287</v>
      </c>
    </row>
    <row r="27" spans="1:7" x14ac:dyDescent="0.2">
      <c r="A27" s="33" t="s">
        <v>162</v>
      </c>
      <c r="B27" s="42" t="s">
        <v>161</v>
      </c>
      <c r="C27" s="23">
        <f>110574.68/(7.5345)</f>
        <v>14675.782069148581</v>
      </c>
      <c r="D27" s="20">
        <v>8830</v>
      </c>
      <c r="E27" s="20">
        <v>14154.7</v>
      </c>
      <c r="F27" s="8">
        <f t="shared" si="0"/>
        <v>96.44937444087563</v>
      </c>
      <c r="G27" s="8">
        <f t="shared" si="1"/>
        <v>160.30237825594565</v>
      </c>
    </row>
    <row r="28" spans="1:7" x14ac:dyDescent="0.2">
      <c r="A28" s="33" t="s">
        <v>160</v>
      </c>
      <c r="B28" s="42" t="s">
        <v>159</v>
      </c>
      <c r="C28" s="23">
        <f>1181.02/(7.5345)</f>
        <v>156.74829119384165</v>
      </c>
      <c r="D28" s="20">
        <v>0</v>
      </c>
      <c r="E28" s="20">
        <v>503.76</v>
      </c>
      <c r="F28" s="8">
        <f t="shared" si="0"/>
        <v>321.3814939628457</v>
      </c>
      <c r="G28" s="8"/>
    </row>
    <row r="29" spans="1:7" x14ac:dyDescent="0.2">
      <c r="A29" s="33" t="s">
        <v>158</v>
      </c>
      <c r="B29" s="42" t="s">
        <v>157</v>
      </c>
      <c r="C29" s="23">
        <f>0/(7.5345)</f>
        <v>0</v>
      </c>
      <c r="D29" s="20">
        <v>8760</v>
      </c>
      <c r="E29" s="20">
        <v>4482.1000000000004</v>
      </c>
      <c r="F29" s="8"/>
      <c r="G29" s="8">
        <f t="shared" si="1"/>
        <v>51.165525114155251</v>
      </c>
    </row>
    <row r="30" spans="1:7" x14ac:dyDescent="0.2">
      <c r="A30" s="33" t="s">
        <v>156</v>
      </c>
      <c r="B30" s="42" t="s">
        <v>155</v>
      </c>
      <c r="C30" s="23">
        <f>5188.74/(7.5345)</f>
        <v>688.66414493330672</v>
      </c>
      <c r="D30" s="20">
        <v>2120</v>
      </c>
      <c r="E30" s="20">
        <v>2173.6799999999998</v>
      </c>
      <c r="F30" s="8">
        <f>E30/C30*100</f>
        <v>315.63716740480345</v>
      </c>
      <c r="G30" s="8">
        <f t="shared" si="1"/>
        <v>102.53207547169811</v>
      </c>
    </row>
    <row r="31" spans="1:7" x14ac:dyDescent="0.2">
      <c r="A31" s="33" t="s">
        <v>154</v>
      </c>
      <c r="B31" s="42" t="s">
        <v>153</v>
      </c>
      <c r="C31" s="23">
        <f>0/(7.5345)</f>
        <v>0</v>
      </c>
      <c r="D31" s="20">
        <v>660</v>
      </c>
      <c r="E31" s="20">
        <v>0</v>
      </c>
      <c r="F31" s="8"/>
      <c r="G31" s="8">
        <f t="shared" si="1"/>
        <v>0</v>
      </c>
    </row>
    <row r="32" spans="1:7" x14ac:dyDescent="0.2">
      <c r="A32" s="33" t="s">
        <v>152</v>
      </c>
      <c r="B32" s="42" t="s">
        <v>151</v>
      </c>
      <c r="C32" s="23">
        <f>1808.96/(7.5345)</f>
        <v>240.09025150972192</v>
      </c>
      <c r="D32" s="20">
        <v>0</v>
      </c>
      <c r="E32" s="20">
        <v>731.03</v>
      </c>
      <c r="F32" s="8">
        <f t="shared" ref="F32:F44" si="2">E32/C32*100</f>
        <v>304.48133374977886</v>
      </c>
      <c r="G32" s="8"/>
    </row>
    <row r="33" spans="1:7" x14ac:dyDescent="0.2">
      <c r="A33" s="33" t="s">
        <v>150</v>
      </c>
      <c r="B33" s="42" t="s">
        <v>149</v>
      </c>
      <c r="C33" s="23">
        <f>248130.85/(7.5345)</f>
        <v>32932.623266308314</v>
      </c>
      <c r="D33" s="20">
        <v>45800</v>
      </c>
      <c r="E33" s="20">
        <v>66585.009999999995</v>
      </c>
      <c r="F33" s="8">
        <f t="shared" si="2"/>
        <v>202.18556372373689</v>
      </c>
      <c r="G33" s="8">
        <f t="shared" si="1"/>
        <v>145.38211790393012</v>
      </c>
    </row>
    <row r="34" spans="1:7" x14ac:dyDescent="0.2">
      <c r="A34" s="33" t="s">
        <v>148</v>
      </c>
      <c r="B34" s="42" t="s">
        <v>147</v>
      </c>
      <c r="C34" s="23">
        <f>21058.85/(7.5345)</f>
        <v>2794.9897139823474</v>
      </c>
      <c r="D34" s="20">
        <v>2490</v>
      </c>
      <c r="E34" s="20">
        <v>6300.83</v>
      </c>
      <c r="F34" s="8">
        <f t="shared" si="2"/>
        <v>225.43302998501821</v>
      </c>
      <c r="G34" s="8">
        <f t="shared" si="1"/>
        <v>253.04538152610439</v>
      </c>
    </row>
    <row r="35" spans="1:7" x14ac:dyDescent="0.2">
      <c r="A35" s="33" t="s">
        <v>146</v>
      </c>
      <c r="B35" s="42" t="s">
        <v>145</v>
      </c>
      <c r="C35" s="23">
        <f>71770.61/(7.5345)</f>
        <v>9525.5969208308452</v>
      </c>
      <c r="D35" s="20">
        <v>18320</v>
      </c>
      <c r="E35" s="20">
        <v>30646.76</v>
      </c>
      <c r="F35" s="8">
        <f t="shared" si="2"/>
        <v>321.73059866705881</v>
      </c>
      <c r="G35" s="8">
        <f t="shared" si="1"/>
        <v>167.285807860262</v>
      </c>
    </row>
    <row r="36" spans="1:7" x14ac:dyDescent="0.2">
      <c r="A36" s="33" t="s">
        <v>144</v>
      </c>
      <c r="B36" s="42" t="s">
        <v>143</v>
      </c>
      <c r="C36" s="23">
        <f>4968/(7.5345)</f>
        <v>659.36691220386217</v>
      </c>
      <c r="D36" s="20">
        <v>270</v>
      </c>
      <c r="E36" s="20">
        <v>0</v>
      </c>
      <c r="F36" s="8">
        <f t="shared" si="2"/>
        <v>0</v>
      </c>
      <c r="G36" s="8">
        <f t="shared" si="1"/>
        <v>0</v>
      </c>
    </row>
    <row r="37" spans="1:7" x14ac:dyDescent="0.2">
      <c r="A37" s="33" t="s">
        <v>142</v>
      </c>
      <c r="B37" s="42" t="s">
        <v>141</v>
      </c>
      <c r="C37" s="23">
        <f>43663.39/(7.5345)</f>
        <v>5795.1277457030983</v>
      </c>
      <c r="D37" s="20">
        <v>6370</v>
      </c>
      <c r="E37" s="20">
        <v>6562.69</v>
      </c>
      <c r="F37" s="8">
        <f t="shared" si="2"/>
        <v>113.24495831633779</v>
      </c>
      <c r="G37" s="8">
        <f t="shared" si="1"/>
        <v>103.02496075353218</v>
      </c>
    </row>
    <row r="38" spans="1:7" x14ac:dyDescent="0.2">
      <c r="A38" s="33" t="s">
        <v>140</v>
      </c>
      <c r="B38" s="42" t="s">
        <v>139</v>
      </c>
      <c r="C38" s="23">
        <f>21980.65/(7.5345)</f>
        <v>2917.3335987789501</v>
      </c>
      <c r="D38" s="20">
        <v>700</v>
      </c>
      <c r="E38" s="20">
        <v>2897.24</v>
      </c>
      <c r="F38" s="8">
        <f t="shared" si="2"/>
        <v>99.311234108181509</v>
      </c>
      <c r="G38" s="8">
        <f t="shared" si="1"/>
        <v>413.89142857142861</v>
      </c>
    </row>
    <row r="39" spans="1:7" x14ac:dyDescent="0.2">
      <c r="A39" s="33" t="s">
        <v>138</v>
      </c>
      <c r="B39" s="42" t="s">
        <v>137</v>
      </c>
      <c r="C39" s="23">
        <f>48360/(7.5345)</f>
        <v>6418.4750149313159</v>
      </c>
      <c r="D39" s="20">
        <v>5180</v>
      </c>
      <c r="E39" s="20">
        <v>0</v>
      </c>
      <c r="F39" s="8">
        <f t="shared" si="2"/>
        <v>0</v>
      </c>
      <c r="G39" s="8">
        <f t="shared" si="1"/>
        <v>0</v>
      </c>
    </row>
    <row r="40" spans="1:7" x14ac:dyDescent="0.2">
      <c r="A40" s="33" t="s">
        <v>136</v>
      </c>
      <c r="B40" s="42" t="s">
        <v>135</v>
      </c>
      <c r="C40" s="23">
        <f>20461.1/(7.5345)</f>
        <v>2715.6546552525047</v>
      </c>
      <c r="D40" s="20">
        <v>9580</v>
      </c>
      <c r="E40" s="20">
        <v>17581.48</v>
      </c>
      <c r="F40" s="8">
        <f t="shared" si="2"/>
        <v>647.41221664524403</v>
      </c>
      <c r="G40" s="8">
        <f t="shared" si="1"/>
        <v>183.52275574112736</v>
      </c>
    </row>
    <row r="41" spans="1:7" x14ac:dyDescent="0.2">
      <c r="A41" s="33" t="s">
        <v>134</v>
      </c>
      <c r="B41" s="42" t="s">
        <v>133</v>
      </c>
      <c r="C41" s="23">
        <f>11267.5/(7.5345)</f>
        <v>1495.454243811799</v>
      </c>
      <c r="D41" s="20">
        <v>1860</v>
      </c>
      <c r="E41" s="20">
        <v>1238.25</v>
      </c>
      <c r="F41" s="8">
        <f t="shared" si="2"/>
        <v>82.800928555580214</v>
      </c>
      <c r="G41" s="8">
        <f t="shared" si="1"/>
        <v>66.572580645161295</v>
      </c>
    </row>
    <row r="42" spans="1:7" x14ac:dyDescent="0.2">
      <c r="A42" s="33" t="s">
        <v>132</v>
      </c>
      <c r="B42" s="42" t="s">
        <v>131</v>
      </c>
      <c r="C42" s="23">
        <f>4600.75/(7.5345)</f>
        <v>610.62446081359076</v>
      </c>
      <c r="D42" s="20">
        <v>1030</v>
      </c>
      <c r="E42" s="20">
        <v>1357.76</v>
      </c>
      <c r="F42" s="8">
        <f t="shared" si="2"/>
        <v>222.35597935119276</v>
      </c>
      <c r="G42" s="8">
        <f t="shared" si="1"/>
        <v>131.82135922330096</v>
      </c>
    </row>
    <row r="43" spans="1:7" x14ac:dyDescent="0.2">
      <c r="A43" s="33" t="s">
        <v>130</v>
      </c>
      <c r="B43" s="42" t="s">
        <v>116</v>
      </c>
      <c r="C43" s="23">
        <v>17876.38</v>
      </c>
      <c r="D43" s="20">
        <v>38530</v>
      </c>
      <c r="E43" s="20">
        <v>12905.78</v>
      </c>
      <c r="F43" s="8">
        <f t="shared" si="2"/>
        <v>72.194594207552086</v>
      </c>
      <c r="G43" s="8">
        <f t="shared" si="1"/>
        <v>33.495406177004931</v>
      </c>
    </row>
    <row r="44" spans="1:7" x14ac:dyDescent="0.2">
      <c r="A44" s="33" t="s">
        <v>129</v>
      </c>
      <c r="B44" s="42" t="s">
        <v>128</v>
      </c>
      <c r="C44" s="23">
        <f>16269.26/(7.5345)</f>
        <v>2159.3018780277389</v>
      </c>
      <c r="D44" s="20">
        <v>3360</v>
      </c>
      <c r="E44" s="20">
        <v>3212.63</v>
      </c>
      <c r="F44" s="8">
        <f t="shared" si="2"/>
        <v>148.78095706258307</v>
      </c>
      <c r="G44" s="8">
        <f t="shared" si="1"/>
        <v>95.613988095238099</v>
      </c>
    </row>
    <row r="45" spans="1:7" x14ac:dyDescent="0.2">
      <c r="A45" s="33" t="s">
        <v>127</v>
      </c>
      <c r="B45" s="42" t="s">
        <v>126</v>
      </c>
      <c r="C45" s="23">
        <f>0/(7.5345)</f>
        <v>0</v>
      </c>
      <c r="D45" s="20">
        <v>1030</v>
      </c>
      <c r="E45" s="20">
        <v>71.2</v>
      </c>
      <c r="F45" s="8"/>
      <c r="G45" s="8">
        <f t="shared" si="1"/>
        <v>6.9126213592233015</v>
      </c>
    </row>
    <row r="46" spans="1:7" x14ac:dyDescent="0.2">
      <c r="A46" s="33" t="s">
        <v>125</v>
      </c>
      <c r="B46" s="42" t="s">
        <v>124</v>
      </c>
      <c r="C46" s="23">
        <f>4486.89/(7.5345)</f>
        <v>595.51264184750153</v>
      </c>
      <c r="D46" s="20">
        <v>570</v>
      </c>
      <c r="E46" s="20">
        <v>526.09</v>
      </c>
      <c r="F46" s="8">
        <f>E46/C46*100</f>
        <v>88.342373113671158</v>
      </c>
      <c r="G46" s="8">
        <f t="shared" si="1"/>
        <v>92.296491228070181</v>
      </c>
    </row>
    <row r="47" spans="1:7" x14ac:dyDescent="0.2">
      <c r="A47" s="33" t="s">
        <v>123</v>
      </c>
      <c r="B47" s="42" t="s">
        <v>122</v>
      </c>
      <c r="C47" s="23">
        <f>0/(7.5345)</f>
        <v>0</v>
      </c>
      <c r="D47" s="20">
        <v>130</v>
      </c>
      <c r="E47" s="20">
        <v>35</v>
      </c>
      <c r="F47" s="8"/>
      <c r="G47" s="8">
        <f t="shared" si="1"/>
        <v>26.923076923076923</v>
      </c>
    </row>
    <row r="48" spans="1:7" x14ac:dyDescent="0.2">
      <c r="A48" s="33" t="s">
        <v>121</v>
      </c>
      <c r="B48" s="42" t="s">
        <v>120</v>
      </c>
      <c r="C48" s="23">
        <f>5400/(7.5345)</f>
        <v>716.7031654389807</v>
      </c>
      <c r="D48" s="20">
        <v>900</v>
      </c>
      <c r="E48" s="20">
        <v>9.2899999999999991</v>
      </c>
      <c r="F48" s="8">
        <f t="shared" ref="F48:F58" si="3">E48/C48*100</f>
        <v>1.2962130555555553</v>
      </c>
      <c r="G48" s="8">
        <f t="shared" si="1"/>
        <v>1.0322222222222222</v>
      </c>
    </row>
    <row r="49" spans="1:7" x14ac:dyDescent="0.2">
      <c r="A49" s="33" t="s">
        <v>119</v>
      </c>
      <c r="B49" s="42" t="s">
        <v>118</v>
      </c>
      <c r="C49" s="23">
        <f>45875.01/(7.5345)</f>
        <v>6088.6601632490547</v>
      </c>
      <c r="D49" s="20">
        <v>20000</v>
      </c>
      <c r="E49" s="20">
        <v>33.18</v>
      </c>
      <c r="F49" s="8">
        <f t="shared" si="3"/>
        <v>0.54494747794060427</v>
      </c>
      <c r="G49" s="8">
        <f t="shared" si="1"/>
        <v>0.16589999999999999</v>
      </c>
    </row>
    <row r="50" spans="1:7" x14ac:dyDescent="0.2">
      <c r="A50" s="33" t="s">
        <v>117</v>
      </c>
      <c r="B50" s="42" t="s">
        <v>116</v>
      </c>
      <c r="C50" s="23">
        <f>62658.5/(7.5345)</f>
        <v>8316.2120910478461</v>
      </c>
      <c r="D50" s="20">
        <v>12540</v>
      </c>
      <c r="E50" s="20">
        <v>9018.39</v>
      </c>
      <c r="F50" s="8">
        <f t="shared" si="3"/>
        <v>108.44348245649033</v>
      </c>
      <c r="G50" s="8">
        <f t="shared" si="1"/>
        <v>71.916985645933011</v>
      </c>
    </row>
    <row r="51" spans="1:7" x14ac:dyDescent="0.2">
      <c r="A51" s="33" t="s">
        <v>115</v>
      </c>
      <c r="B51" s="42" t="s">
        <v>114</v>
      </c>
      <c r="C51" s="23">
        <f>91918.26/(7.5345)</f>
        <v>12199.649611785784</v>
      </c>
      <c r="D51" s="20">
        <v>660</v>
      </c>
      <c r="E51" s="20">
        <v>525.37</v>
      </c>
      <c r="F51" s="8">
        <f t="shared" si="3"/>
        <v>4.3064351577151267</v>
      </c>
      <c r="G51" s="8">
        <f t="shared" si="1"/>
        <v>79.601515151515159</v>
      </c>
    </row>
    <row r="52" spans="1:7" x14ac:dyDescent="0.2">
      <c r="A52" s="33" t="s">
        <v>113</v>
      </c>
      <c r="B52" s="42" t="s">
        <v>112</v>
      </c>
      <c r="C52" s="23">
        <f>91918.26/(7.5345)</f>
        <v>12199.649611785784</v>
      </c>
      <c r="D52" s="20">
        <v>660</v>
      </c>
      <c r="E52" s="20">
        <v>525.37</v>
      </c>
      <c r="F52" s="8">
        <f t="shared" si="3"/>
        <v>4.3064351577151267</v>
      </c>
      <c r="G52" s="8">
        <f t="shared" si="1"/>
        <v>79.601515151515159</v>
      </c>
    </row>
    <row r="53" spans="1:7" x14ac:dyDescent="0.2">
      <c r="A53" s="33" t="s">
        <v>111</v>
      </c>
      <c r="B53" s="42" t="s">
        <v>110</v>
      </c>
      <c r="C53" s="23">
        <f>3631.55/(7.5345)</f>
        <v>481.98951489813527</v>
      </c>
      <c r="D53" s="20">
        <v>400</v>
      </c>
      <c r="E53" s="20">
        <v>525.37</v>
      </c>
      <c r="F53" s="8">
        <f t="shared" si="3"/>
        <v>109.00029642989908</v>
      </c>
      <c r="G53" s="8">
        <f t="shared" si="1"/>
        <v>131.3425</v>
      </c>
    </row>
    <row r="54" spans="1:7" x14ac:dyDescent="0.2">
      <c r="A54" s="33" t="s">
        <v>109</v>
      </c>
      <c r="B54" s="42" t="s">
        <v>108</v>
      </c>
      <c r="C54" s="23">
        <f>88286.65/(7.5345)</f>
        <v>11717.652133519145</v>
      </c>
      <c r="D54" s="20">
        <v>130</v>
      </c>
      <c r="E54" s="20">
        <v>0</v>
      </c>
      <c r="F54" s="8">
        <f t="shared" si="3"/>
        <v>0</v>
      </c>
      <c r="G54" s="8">
        <f t="shared" si="1"/>
        <v>0</v>
      </c>
    </row>
    <row r="55" spans="1:7" x14ac:dyDescent="0.2">
      <c r="A55" s="33" t="s">
        <v>107</v>
      </c>
      <c r="B55" s="42" t="s">
        <v>106</v>
      </c>
      <c r="C55" s="23">
        <f>0.06/(7.5345)</f>
        <v>7.9633685048775618E-3</v>
      </c>
      <c r="D55" s="20">
        <v>130</v>
      </c>
      <c r="E55" s="20">
        <v>0</v>
      </c>
      <c r="F55" s="8">
        <f t="shared" si="3"/>
        <v>0</v>
      </c>
      <c r="G55" s="8">
        <f t="shared" si="1"/>
        <v>0</v>
      </c>
    </row>
    <row r="56" spans="1:7" x14ac:dyDescent="0.2">
      <c r="A56" s="33" t="s">
        <v>105</v>
      </c>
      <c r="B56" s="42" t="s">
        <v>104</v>
      </c>
      <c r="C56" s="23">
        <f>9000/(7.5345)</f>
        <v>1194.5052757316344</v>
      </c>
      <c r="D56" s="20">
        <v>1790</v>
      </c>
      <c r="E56" s="20">
        <v>10194.709999999999</v>
      </c>
      <c r="F56" s="8">
        <f t="shared" si="3"/>
        <v>853.46713883333325</v>
      </c>
      <c r="G56" s="8">
        <f t="shared" si="1"/>
        <v>569.53687150837982</v>
      </c>
    </row>
    <row r="57" spans="1:7" x14ac:dyDescent="0.2">
      <c r="A57" s="33" t="s">
        <v>103</v>
      </c>
      <c r="B57" s="42" t="s">
        <v>102</v>
      </c>
      <c r="C57" s="23">
        <f>9000/(7.5345)</f>
        <v>1194.5052757316344</v>
      </c>
      <c r="D57" s="20">
        <v>1790</v>
      </c>
      <c r="E57" s="20">
        <v>10194.709999999999</v>
      </c>
      <c r="F57" s="8">
        <f t="shared" si="3"/>
        <v>853.46713883333325</v>
      </c>
      <c r="G57" s="8">
        <f t="shared" si="1"/>
        <v>569.53687150837982</v>
      </c>
    </row>
    <row r="58" spans="1:7" x14ac:dyDescent="0.2">
      <c r="A58" s="33" t="s">
        <v>101</v>
      </c>
      <c r="B58" s="42" t="s">
        <v>100</v>
      </c>
      <c r="C58" s="23">
        <f>9000/(7.5345)</f>
        <v>1194.5052757316344</v>
      </c>
      <c r="D58" s="20">
        <v>1790</v>
      </c>
      <c r="E58" s="20">
        <v>460</v>
      </c>
      <c r="F58" s="8">
        <f t="shared" si="3"/>
        <v>38.509666666666668</v>
      </c>
      <c r="G58" s="8">
        <f t="shared" si="1"/>
        <v>25.69832402234637</v>
      </c>
    </row>
    <row r="59" spans="1:7" x14ac:dyDescent="0.2">
      <c r="A59" s="33" t="s">
        <v>99</v>
      </c>
      <c r="B59" s="42" t="s">
        <v>98</v>
      </c>
      <c r="C59" s="23">
        <f>0/(7.5345)</f>
        <v>0</v>
      </c>
      <c r="D59" s="20">
        <v>0</v>
      </c>
      <c r="E59" s="20">
        <v>9734.7099999999991</v>
      </c>
      <c r="F59" s="8"/>
      <c r="G59" s="8"/>
    </row>
    <row r="60" spans="1:7" x14ac:dyDescent="0.2">
      <c r="A60" s="33" t="s">
        <v>97</v>
      </c>
      <c r="B60" s="42" t="s">
        <v>96</v>
      </c>
      <c r="C60" s="23">
        <v>0</v>
      </c>
      <c r="D60" s="20">
        <v>1630</v>
      </c>
      <c r="E60" s="20">
        <v>1624.7</v>
      </c>
      <c r="F60" s="8"/>
      <c r="G60" s="8">
        <f t="shared" si="1"/>
        <v>99.674846625766875</v>
      </c>
    </row>
    <row r="61" spans="1:7" x14ac:dyDescent="0.2">
      <c r="A61" s="33" t="s">
        <v>95</v>
      </c>
      <c r="B61" s="42" t="s">
        <v>29</v>
      </c>
      <c r="C61" s="23">
        <f>0/(7.5345)</f>
        <v>0</v>
      </c>
      <c r="D61" s="20">
        <v>1630</v>
      </c>
      <c r="E61" s="20">
        <v>1624.7</v>
      </c>
      <c r="F61" s="8"/>
      <c r="G61" s="8">
        <f t="shared" si="1"/>
        <v>99.674846625766875</v>
      </c>
    </row>
    <row r="62" spans="1:7" x14ac:dyDescent="0.2">
      <c r="A62" s="33" t="s">
        <v>94</v>
      </c>
      <c r="B62" s="42" t="s">
        <v>93</v>
      </c>
      <c r="C62" s="23">
        <f>0/(7.5345)</f>
        <v>0</v>
      </c>
      <c r="D62" s="20">
        <v>1630</v>
      </c>
      <c r="E62" s="20">
        <v>1624.7</v>
      </c>
      <c r="F62" s="8"/>
      <c r="G62" s="8">
        <f t="shared" si="1"/>
        <v>99.674846625766875</v>
      </c>
    </row>
    <row r="63" spans="1:7" x14ac:dyDescent="0.2">
      <c r="A63" s="33" t="s">
        <v>18</v>
      </c>
      <c r="B63" s="42" t="s">
        <v>19</v>
      </c>
      <c r="C63" s="23">
        <v>8132.15</v>
      </c>
      <c r="D63" s="20">
        <v>321500</v>
      </c>
      <c r="E63" s="20">
        <v>48481.77</v>
      </c>
      <c r="F63" s="8">
        <f>E63/C63*100</f>
        <v>596.1740745067417</v>
      </c>
      <c r="G63" s="8">
        <f t="shared" si="1"/>
        <v>15.07986625194401</v>
      </c>
    </row>
    <row r="64" spans="1:7" x14ac:dyDescent="0.2">
      <c r="A64" s="33" t="s">
        <v>92</v>
      </c>
      <c r="B64" s="42" t="s">
        <v>91</v>
      </c>
      <c r="C64" s="23">
        <f>0/(7.5345)</f>
        <v>0</v>
      </c>
      <c r="D64" s="20">
        <v>0</v>
      </c>
      <c r="E64" s="20">
        <v>0</v>
      </c>
      <c r="F64" s="8"/>
      <c r="G64" s="8"/>
    </row>
    <row r="65" spans="1:7" x14ac:dyDescent="0.2">
      <c r="A65" s="33" t="s">
        <v>90</v>
      </c>
      <c r="B65" s="42" t="s">
        <v>89</v>
      </c>
      <c r="C65" s="23">
        <f>0/(7.5345)</f>
        <v>0</v>
      </c>
      <c r="D65" s="20">
        <v>0</v>
      </c>
      <c r="E65" s="20">
        <v>0</v>
      </c>
      <c r="F65" s="8"/>
      <c r="G65" s="8"/>
    </row>
    <row r="66" spans="1:7" x14ac:dyDescent="0.2">
      <c r="A66" s="33" t="s">
        <v>88</v>
      </c>
      <c r="B66" s="42" t="s">
        <v>87</v>
      </c>
      <c r="C66" s="23">
        <f>0/(7.5345)</f>
        <v>0</v>
      </c>
      <c r="D66" s="20">
        <v>0</v>
      </c>
      <c r="E66" s="20">
        <v>0</v>
      </c>
      <c r="F66" s="8"/>
      <c r="G66" s="8"/>
    </row>
    <row r="67" spans="1:7" x14ac:dyDescent="0.2">
      <c r="A67" s="33" t="s">
        <v>86</v>
      </c>
      <c r="B67" s="42" t="s">
        <v>85</v>
      </c>
      <c r="C67" s="23">
        <f>61271.67/(7.5345)</f>
        <v>8132.1481186541896</v>
      </c>
      <c r="D67" s="20">
        <v>321500</v>
      </c>
      <c r="E67" s="20">
        <v>48481.77</v>
      </c>
      <c r="F67" s="8">
        <f>E67/C67*100</f>
        <v>596.17421242965963</v>
      </c>
      <c r="G67" s="8">
        <f t="shared" si="1"/>
        <v>15.07986625194401</v>
      </c>
    </row>
    <row r="68" spans="1:7" x14ac:dyDescent="0.2">
      <c r="A68" s="33" t="s">
        <v>84</v>
      </c>
      <c r="B68" s="42" t="s">
        <v>83</v>
      </c>
      <c r="C68" s="23">
        <v>0</v>
      </c>
      <c r="D68" s="20">
        <v>0</v>
      </c>
      <c r="E68" s="20">
        <v>0</v>
      </c>
      <c r="F68" s="8"/>
      <c r="G68" s="8"/>
    </row>
    <row r="69" spans="1:7" x14ac:dyDescent="0.2">
      <c r="A69" s="33" t="s">
        <v>82</v>
      </c>
      <c r="B69" s="42" t="s">
        <v>81</v>
      </c>
      <c r="C69" s="23">
        <v>0</v>
      </c>
      <c r="D69" s="20">
        <v>0</v>
      </c>
      <c r="E69" s="20">
        <v>0</v>
      </c>
      <c r="F69" s="8"/>
      <c r="G69" s="8"/>
    </row>
    <row r="70" spans="1:7" x14ac:dyDescent="0.2">
      <c r="A70" s="33" t="s">
        <v>80</v>
      </c>
      <c r="B70" s="42" t="s">
        <v>79</v>
      </c>
      <c r="C70" s="23">
        <v>6125.96</v>
      </c>
      <c r="D70" s="20">
        <v>268050</v>
      </c>
      <c r="E70" s="20">
        <v>25659.01</v>
      </c>
      <c r="F70" s="8">
        <f>E70/C70*100</f>
        <v>418.85696282705078</v>
      </c>
      <c r="G70" s="8">
        <f t="shared" si="1"/>
        <v>9.5724715538145855</v>
      </c>
    </row>
    <row r="71" spans="1:7" x14ac:dyDescent="0.2">
      <c r="A71" s="33" t="s">
        <v>78</v>
      </c>
      <c r="B71" s="42" t="s">
        <v>77</v>
      </c>
      <c r="C71" s="23">
        <v>5419.87</v>
      </c>
      <c r="D71" s="20">
        <v>252050</v>
      </c>
      <c r="E71" s="20">
        <v>18309.2</v>
      </c>
      <c r="F71" s="8">
        <f>E71/C71*100</f>
        <v>337.81622068425997</v>
      </c>
      <c r="G71" s="8">
        <f t="shared" si="1"/>
        <v>7.264114263043048</v>
      </c>
    </row>
    <row r="72" spans="1:7" x14ac:dyDescent="0.2">
      <c r="A72" s="33" t="s">
        <v>76</v>
      </c>
      <c r="B72" s="42" t="s">
        <v>75</v>
      </c>
      <c r="C72" s="23">
        <f>(0/(7.5345))/(7.5345)</f>
        <v>0</v>
      </c>
      <c r="D72" s="20">
        <v>15000</v>
      </c>
      <c r="E72" s="20">
        <v>0</v>
      </c>
      <c r="F72" s="8"/>
      <c r="G72" s="8">
        <f t="shared" si="1"/>
        <v>0</v>
      </c>
    </row>
    <row r="73" spans="1:7" x14ac:dyDescent="0.2">
      <c r="A73" s="33" t="s">
        <v>74</v>
      </c>
      <c r="B73" s="42" t="s">
        <v>73</v>
      </c>
      <c r="C73" s="23">
        <v>706.09</v>
      </c>
      <c r="D73" s="20">
        <v>1000</v>
      </c>
      <c r="E73" s="20">
        <v>7349.81</v>
      </c>
      <c r="F73" s="8">
        <f>E73/C73*100</f>
        <v>1040.9168802843831</v>
      </c>
      <c r="G73" s="8">
        <f t="shared" si="1"/>
        <v>734.98100000000011</v>
      </c>
    </row>
    <row r="74" spans="1:7" x14ac:dyDescent="0.2">
      <c r="A74" s="33" t="s">
        <v>72</v>
      </c>
      <c r="B74" s="42" t="s">
        <v>71</v>
      </c>
      <c r="C74" s="23">
        <f>(0/(7.5345))/(7.5345)</f>
        <v>0</v>
      </c>
      <c r="D74" s="20">
        <v>0</v>
      </c>
      <c r="E74" s="20">
        <v>0</v>
      </c>
      <c r="F74" s="8"/>
      <c r="G74" s="8"/>
    </row>
    <row r="75" spans="1:7" x14ac:dyDescent="0.2">
      <c r="A75" s="33" t="s">
        <v>70</v>
      </c>
      <c r="B75" s="42" t="s">
        <v>69</v>
      </c>
      <c r="C75" s="23">
        <v>2006.19</v>
      </c>
      <c r="D75" s="20">
        <v>53450</v>
      </c>
      <c r="E75" s="20">
        <v>22822.76</v>
      </c>
      <c r="F75" s="8">
        <f>E75/C75*100</f>
        <v>1137.6170751524032</v>
      </c>
      <c r="G75" s="8">
        <f t="shared" ref="G75:G76" si="4">E75/D75*100</f>
        <v>42.699270346117864</v>
      </c>
    </row>
    <row r="76" spans="1:7" x14ac:dyDescent="0.2">
      <c r="A76" s="33" t="s">
        <v>68</v>
      </c>
      <c r="B76" s="42" t="s">
        <v>67</v>
      </c>
      <c r="C76" s="23">
        <v>2006.19</v>
      </c>
      <c r="D76" s="20">
        <v>53450</v>
      </c>
      <c r="E76" s="20">
        <v>22822.76</v>
      </c>
      <c r="F76" s="8">
        <f>E76/C76*100</f>
        <v>1137.6170751524032</v>
      </c>
      <c r="G76" s="8">
        <f t="shared" si="4"/>
        <v>42.699270346117864</v>
      </c>
    </row>
  </sheetData>
  <mergeCells count="5">
    <mergeCell ref="A5:E5"/>
    <mergeCell ref="A1:B1"/>
    <mergeCell ref="A2:B2"/>
    <mergeCell ref="A3:B3"/>
    <mergeCell ref="A6:B6"/>
  </mergeCells>
  <pageMargins left="0" right="0" top="0" bottom="0.39375000000000004" header="0" footer="0"/>
  <pageSetup paperSize="0" orientation="portrait" horizontalDpi="0" verticalDpi="0"/>
  <headerFooter alignWithMargins="0">
    <oddFooter xml:space="preserve">&amp;L&amp;"Arial"&amp;8 Lista: LCW148RBPR &amp;C&amp;"Arial"&amp;8 Stranica 
&amp;B&amp;P&amp;B &amp;R&amp;"Arial"&amp;8 * OBRADA LC * </oddFooter>
  </headerFooter>
  <ignoredErrors>
    <ignoredError sqref="C30 C4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I6" sqref="I6"/>
    </sheetView>
  </sheetViews>
  <sheetFormatPr defaultRowHeight="12.75" x14ac:dyDescent="0.2"/>
  <cols>
    <col min="1" max="1" width="7.42578125" style="10" bestFit="1" customWidth="1"/>
    <col min="2" max="2" width="36.7109375" style="10" customWidth="1"/>
    <col min="3" max="3" width="12.42578125" style="10" bestFit="1" customWidth="1"/>
    <col min="4" max="4" width="14.42578125" style="10" customWidth="1"/>
    <col min="5" max="5" width="11.85546875" style="10" customWidth="1"/>
    <col min="6" max="6" width="13.140625" style="10" customWidth="1"/>
    <col min="7" max="7" width="12.42578125" style="10" customWidth="1"/>
    <col min="8" max="16384" width="9.140625" style="10"/>
  </cols>
  <sheetData>
    <row r="1" spans="1:7" x14ac:dyDescent="0.2">
      <c r="A1" s="123" t="s">
        <v>0</v>
      </c>
      <c r="B1" s="119"/>
    </row>
    <row r="2" spans="1:7" x14ac:dyDescent="0.2">
      <c r="A2" s="123" t="s">
        <v>1</v>
      </c>
      <c r="B2" s="119"/>
    </row>
    <row r="3" spans="1:7" ht="14.1" customHeight="1" x14ac:dyDescent="0.2">
      <c r="A3" s="123" t="s">
        <v>2</v>
      </c>
      <c r="B3" s="123"/>
      <c r="C3" s="31"/>
    </row>
    <row r="4" spans="1:7" ht="14.1" customHeight="1" x14ac:dyDescent="0.2">
      <c r="A4" s="31"/>
      <c r="B4" s="31"/>
      <c r="C4" s="31"/>
    </row>
    <row r="5" spans="1:7" ht="18" customHeight="1" x14ac:dyDescent="0.2">
      <c r="A5" s="122" t="s">
        <v>255</v>
      </c>
      <c r="B5" s="122"/>
      <c r="C5" s="122"/>
      <c r="D5" s="122"/>
      <c r="E5" s="122"/>
    </row>
    <row r="6" spans="1:7" ht="36" customHeight="1" x14ac:dyDescent="0.2">
      <c r="A6" s="124" t="s">
        <v>3</v>
      </c>
      <c r="B6" s="125"/>
      <c r="C6" s="6" t="s">
        <v>221</v>
      </c>
      <c r="D6" s="6" t="s">
        <v>220</v>
      </c>
      <c r="E6" s="6" t="s">
        <v>222</v>
      </c>
      <c r="F6" s="50" t="s">
        <v>20</v>
      </c>
      <c r="G6" s="51" t="s">
        <v>21</v>
      </c>
    </row>
    <row r="7" spans="1:7" x14ac:dyDescent="0.2">
      <c r="A7" s="126" t="s">
        <v>4</v>
      </c>
      <c r="B7" s="127"/>
      <c r="C7" s="16" t="s">
        <v>5</v>
      </c>
      <c r="D7" s="16" t="s">
        <v>6</v>
      </c>
      <c r="E7" s="16" t="s">
        <v>7</v>
      </c>
      <c r="F7" s="46" t="s">
        <v>8</v>
      </c>
      <c r="G7" s="46" t="s">
        <v>9</v>
      </c>
    </row>
    <row r="8" spans="1:7" x14ac:dyDescent="0.2">
      <c r="A8" s="55"/>
      <c r="B8" s="56" t="s">
        <v>10</v>
      </c>
      <c r="C8" s="57">
        <f>C9+C12+C14+C16+C20</f>
        <v>1113841.3637699913</v>
      </c>
      <c r="D8" s="58">
        <f>D9+D12+D14+D16+D20</f>
        <v>1561680</v>
      </c>
      <c r="E8" s="58">
        <f>E9+E12+E14+E16+E20</f>
        <v>1243678.5099999998</v>
      </c>
      <c r="F8" s="7">
        <f t="shared" ref="F8:F21" si="0">E8/C8*100</f>
        <v>111.6566999981534</v>
      </c>
      <c r="G8" s="7">
        <f t="shared" ref="G8:G18" si="1">E8/D8*100</f>
        <v>79.637218252138709</v>
      </c>
    </row>
    <row r="9" spans="1:7" ht="12.75" customHeight="1" x14ac:dyDescent="0.2">
      <c r="A9" s="45" t="s">
        <v>215</v>
      </c>
      <c r="B9" s="45" t="s">
        <v>217</v>
      </c>
      <c r="C9" s="54">
        <f>SUM(C10:C11)</f>
        <v>87167.34</v>
      </c>
      <c r="D9" s="54">
        <f>D10+D11</f>
        <v>387030</v>
      </c>
      <c r="E9" s="54">
        <f>E10+E11</f>
        <v>158694.44</v>
      </c>
      <c r="F9" s="8">
        <f t="shared" si="0"/>
        <v>182.05722464400085</v>
      </c>
      <c r="G9" s="8">
        <f t="shared" si="1"/>
        <v>41.003136707748752</v>
      </c>
    </row>
    <row r="10" spans="1:7" ht="12.75" customHeight="1" x14ac:dyDescent="0.2">
      <c r="A10" s="45" t="s">
        <v>216</v>
      </c>
      <c r="B10" s="45" t="s">
        <v>217</v>
      </c>
      <c r="C10" s="54">
        <v>86544.69</v>
      </c>
      <c r="D10" s="54">
        <v>313670</v>
      </c>
      <c r="E10" s="54">
        <v>98270.12</v>
      </c>
      <c r="F10" s="8">
        <f t="shared" si="0"/>
        <v>113.54841065350168</v>
      </c>
      <c r="G10" s="8">
        <f t="shared" si="1"/>
        <v>31.329142092007523</v>
      </c>
    </row>
    <row r="11" spans="1:7" ht="12.75" customHeight="1" x14ac:dyDescent="0.2">
      <c r="A11" s="45" t="s">
        <v>218</v>
      </c>
      <c r="B11" s="45" t="s">
        <v>219</v>
      </c>
      <c r="C11" s="54">
        <v>622.65</v>
      </c>
      <c r="D11" s="54">
        <v>73360</v>
      </c>
      <c r="E11" s="54">
        <v>60424.32</v>
      </c>
      <c r="F11" s="8">
        <f t="shared" si="0"/>
        <v>9704.3796675499871</v>
      </c>
      <c r="G11" s="8">
        <f t="shared" si="1"/>
        <v>82.366848418756817</v>
      </c>
    </row>
    <row r="12" spans="1:7" x14ac:dyDescent="0.2">
      <c r="A12" s="44" t="s">
        <v>214</v>
      </c>
      <c r="B12" s="44" t="s">
        <v>212</v>
      </c>
      <c r="C12" s="23">
        <f>C13</f>
        <v>0.93038688698652861</v>
      </c>
      <c r="D12" s="53">
        <f>D13</f>
        <v>3400</v>
      </c>
      <c r="E12" s="53">
        <f>E13</f>
        <v>0.1</v>
      </c>
      <c r="F12" s="8">
        <f t="shared" si="0"/>
        <v>10.748216833095579</v>
      </c>
      <c r="G12" s="8">
        <f t="shared" si="1"/>
        <v>2.9411764705882353E-3</v>
      </c>
    </row>
    <row r="13" spans="1:7" x14ac:dyDescent="0.2">
      <c r="A13" s="44" t="s">
        <v>213</v>
      </c>
      <c r="B13" s="44" t="s">
        <v>212</v>
      </c>
      <c r="C13" s="23">
        <f>7.01/(7.5345)</f>
        <v>0.93038688698652861</v>
      </c>
      <c r="D13" s="53">
        <v>3400</v>
      </c>
      <c r="E13" s="53">
        <v>0.1</v>
      </c>
      <c r="F13" s="8">
        <f t="shared" si="0"/>
        <v>10.748216833095579</v>
      </c>
      <c r="G13" s="8">
        <f t="shared" si="1"/>
        <v>2.9411764705882353E-3</v>
      </c>
    </row>
    <row r="14" spans="1:7" x14ac:dyDescent="0.2">
      <c r="A14" s="44" t="s">
        <v>211</v>
      </c>
      <c r="B14" s="44" t="s">
        <v>210</v>
      </c>
      <c r="C14" s="23">
        <f>C15</f>
        <v>6862.5867675360014</v>
      </c>
      <c r="D14" s="53">
        <f>D15</f>
        <v>18100</v>
      </c>
      <c r="E14" s="53">
        <f>E15</f>
        <v>17491.93</v>
      </c>
      <c r="F14" s="8">
        <f t="shared" si="0"/>
        <v>254.88828910327123</v>
      </c>
      <c r="G14" s="8">
        <f t="shared" si="1"/>
        <v>96.640497237569065</v>
      </c>
    </row>
    <row r="15" spans="1:7" x14ac:dyDescent="0.2">
      <c r="A15" s="44" t="s">
        <v>209</v>
      </c>
      <c r="B15" s="44" t="s">
        <v>208</v>
      </c>
      <c r="C15" s="23">
        <f>51706.16/(7.5345)</f>
        <v>6862.5867675360014</v>
      </c>
      <c r="D15" s="53">
        <f>11500+6600</f>
        <v>18100</v>
      </c>
      <c r="E15" s="53">
        <v>17491.93</v>
      </c>
      <c r="F15" s="8">
        <f t="shared" si="0"/>
        <v>254.88828910327123</v>
      </c>
      <c r="G15" s="8">
        <f t="shared" si="1"/>
        <v>96.640497237569065</v>
      </c>
    </row>
    <row r="16" spans="1:7" x14ac:dyDescent="0.2">
      <c r="A16" s="44" t="s">
        <v>207</v>
      </c>
      <c r="B16" s="44" t="s">
        <v>206</v>
      </c>
      <c r="C16" s="23">
        <f>C17+C18+C19</f>
        <v>1019757.4174922025</v>
      </c>
      <c r="D16" s="53">
        <f>D17+D18+D19</f>
        <v>1132450</v>
      </c>
      <c r="E16" s="53">
        <f>E17+E18+E19</f>
        <v>1062706.3799999999</v>
      </c>
      <c r="F16" s="8">
        <f t="shared" si="0"/>
        <v>104.21168424677096</v>
      </c>
      <c r="G16" s="8">
        <f t="shared" si="1"/>
        <v>93.841351053026614</v>
      </c>
    </row>
    <row r="17" spans="1:7" x14ac:dyDescent="0.2">
      <c r="A17" s="44" t="s">
        <v>205</v>
      </c>
      <c r="B17" s="44" t="s">
        <v>204</v>
      </c>
      <c r="C17" s="23">
        <f>7440625.31/(7.5345)</f>
        <v>987540.68750414753</v>
      </c>
      <c r="D17" s="53">
        <f>1086950+6400</f>
        <v>1093350</v>
      </c>
      <c r="E17" s="53">
        <v>1062706.3799999999</v>
      </c>
      <c r="F17" s="8">
        <f t="shared" si="0"/>
        <v>107.6114020867152</v>
      </c>
      <c r="G17" s="8">
        <f t="shared" si="1"/>
        <v>97.197272602551777</v>
      </c>
    </row>
    <row r="18" spans="1:7" x14ac:dyDescent="0.2">
      <c r="A18" s="44" t="s">
        <v>203</v>
      </c>
      <c r="B18" s="44" t="s">
        <v>202</v>
      </c>
      <c r="C18" s="23">
        <f>121043.4/(7.5345)</f>
        <v>16065.219988054945</v>
      </c>
      <c r="D18" s="53">
        <f>17600+14000</f>
        <v>31600</v>
      </c>
      <c r="E18" s="53">
        <v>0</v>
      </c>
      <c r="F18" s="8">
        <f t="shared" si="0"/>
        <v>0</v>
      </c>
      <c r="G18" s="8">
        <f t="shared" si="1"/>
        <v>0</v>
      </c>
    </row>
    <row r="19" spans="1:7" x14ac:dyDescent="0.2">
      <c r="A19" s="44" t="s">
        <v>201</v>
      </c>
      <c r="B19" s="44" t="s">
        <v>200</v>
      </c>
      <c r="C19" s="23">
        <f>7967.46+8184.05</f>
        <v>16151.51</v>
      </c>
      <c r="D19" s="53">
        <v>7500</v>
      </c>
      <c r="E19" s="53">
        <v>0</v>
      </c>
      <c r="F19" s="8">
        <f t="shared" si="0"/>
        <v>0</v>
      </c>
      <c r="G19" s="8"/>
    </row>
    <row r="20" spans="1:7" x14ac:dyDescent="0.2">
      <c r="A20" s="44" t="s">
        <v>199</v>
      </c>
      <c r="B20" s="44" t="s">
        <v>197</v>
      </c>
      <c r="C20" s="23">
        <f>400/(7.5345)</f>
        <v>53.089123365850419</v>
      </c>
      <c r="D20" s="53">
        <f>D21</f>
        <v>20700</v>
      </c>
      <c r="E20" s="53">
        <f>E21</f>
        <v>4785.66</v>
      </c>
      <c r="F20" s="8">
        <f t="shared" si="0"/>
        <v>9014.3888174999993</v>
      </c>
      <c r="G20" s="8">
        <f>E20/D20*100</f>
        <v>23.119130434782608</v>
      </c>
    </row>
    <row r="21" spans="1:7" x14ac:dyDescent="0.2">
      <c r="A21" s="44" t="s">
        <v>198</v>
      </c>
      <c r="B21" s="44" t="s">
        <v>197</v>
      </c>
      <c r="C21" s="23">
        <f>400/(7.5345)</f>
        <v>53.089123365850419</v>
      </c>
      <c r="D21" s="53">
        <f>6700+14000</f>
        <v>20700</v>
      </c>
      <c r="E21" s="53">
        <v>4785.66</v>
      </c>
      <c r="F21" s="8">
        <f t="shared" si="0"/>
        <v>9014.3888174999993</v>
      </c>
      <c r="G21" s="8">
        <f>E21/D21*100</f>
        <v>23.119130434782608</v>
      </c>
    </row>
    <row r="22" spans="1:7" x14ac:dyDescent="0.2">
      <c r="A22" s="43"/>
      <c r="B22" s="43"/>
      <c r="C22" s="43"/>
      <c r="D22" s="43"/>
      <c r="E22" s="43"/>
      <c r="F22" s="49"/>
      <c r="G22" s="49"/>
    </row>
    <row r="23" spans="1:7" x14ac:dyDescent="0.2">
      <c r="F23" s="49"/>
      <c r="G23" s="49"/>
    </row>
    <row r="24" spans="1:7" x14ac:dyDescent="0.2">
      <c r="F24" s="49"/>
      <c r="G24" s="49"/>
    </row>
    <row r="25" spans="1:7" x14ac:dyDescent="0.2">
      <c r="F25" s="49"/>
      <c r="G25" s="49"/>
    </row>
    <row r="26" spans="1:7" x14ac:dyDescent="0.2">
      <c r="F26" s="49"/>
      <c r="G26" s="49"/>
    </row>
    <row r="27" spans="1:7" x14ac:dyDescent="0.2">
      <c r="F27" s="49"/>
      <c r="G27" s="49"/>
    </row>
    <row r="28" spans="1:7" x14ac:dyDescent="0.2">
      <c r="F28" s="49"/>
      <c r="G28" s="49"/>
    </row>
    <row r="29" spans="1:7" x14ac:dyDescent="0.2">
      <c r="F29" s="49"/>
      <c r="G29" s="49"/>
    </row>
    <row r="30" spans="1:7" x14ac:dyDescent="0.2">
      <c r="F30" s="49"/>
      <c r="G30" s="49"/>
    </row>
    <row r="31" spans="1:7" x14ac:dyDescent="0.2">
      <c r="F31" s="49"/>
      <c r="G31" s="49"/>
    </row>
    <row r="32" spans="1:7" x14ac:dyDescent="0.2">
      <c r="F32" s="49"/>
      <c r="G32" s="49"/>
    </row>
  </sheetData>
  <mergeCells count="6">
    <mergeCell ref="A5:E5"/>
    <mergeCell ref="A7:B7"/>
    <mergeCell ref="A1:B1"/>
    <mergeCell ref="A2:B2"/>
    <mergeCell ref="A3:B3"/>
    <mergeCell ref="A6:B6"/>
  </mergeCells>
  <pageMargins left="0" right="0" top="0" bottom="0.39375000000000004" header="0" footer="0"/>
  <pageSetup paperSize="0" orientation="portrait" horizontalDpi="0" verticalDpi="0"/>
  <headerFooter alignWithMargins="0">
    <oddFooter xml:space="preserve">&amp;L&amp;"Arial"&amp;8 Lista: LCW148RBPR &amp;C&amp;"Arial"&amp;8 Stranica 
&amp;B&amp;P&amp;B &amp;R&amp;"Arial"&amp;8 * OBRADA LC *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workbookViewId="0">
      <selection activeCell="J10" sqref="J10"/>
    </sheetView>
  </sheetViews>
  <sheetFormatPr defaultRowHeight="12.75" x14ac:dyDescent="0.2"/>
  <cols>
    <col min="1" max="1" width="9.5703125" style="10" customWidth="1"/>
    <col min="2" max="2" width="40.140625" style="10" customWidth="1"/>
    <col min="3" max="3" width="12.140625" style="10" bestFit="1" customWidth="1"/>
    <col min="4" max="4" width="14.42578125" style="10" customWidth="1"/>
    <col min="5" max="5" width="12.85546875" style="10" customWidth="1"/>
    <col min="6" max="6" width="10.7109375" style="10" customWidth="1"/>
    <col min="7" max="7" width="12.28515625" style="10" customWidth="1"/>
    <col min="8" max="16384" width="9.140625" style="10"/>
  </cols>
  <sheetData>
    <row r="1" spans="1:7" x14ac:dyDescent="0.2">
      <c r="A1" s="123" t="s">
        <v>0</v>
      </c>
      <c r="B1" s="119"/>
    </row>
    <row r="2" spans="1:7" ht="12.75" customHeight="1" x14ac:dyDescent="0.2">
      <c r="A2" s="128" t="s">
        <v>1</v>
      </c>
      <c r="B2" s="128"/>
      <c r="C2" s="59"/>
    </row>
    <row r="3" spans="1:7" ht="14.1" customHeight="1" x14ac:dyDescent="0.2">
      <c r="A3" s="123" t="s">
        <v>2</v>
      </c>
      <c r="B3" s="119"/>
    </row>
    <row r="4" spans="1:7" ht="15.75" x14ac:dyDescent="0.2">
      <c r="A4" s="122" t="s">
        <v>256</v>
      </c>
      <c r="B4" s="122"/>
      <c r="C4" s="122"/>
      <c r="D4" s="122"/>
      <c r="E4" s="122"/>
    </row>
    <row r="5" spans="1:7" ht="36.75" customHeight="1" x14ac:dyDescent="0.2">
      <c r="A5" s="124" t="s">
        <v>3</v>
      </c>
      <c r="B5" s="130"/>
      <c r="C5" s="6" t="s">
        <v>221</v>
      </c>
      <c r="D5" s="6" t="s">
        <v>220</v>
      </c>
      <c r="E5" s="6" t="s">
        <v>222</v>
      </c>
      <c r="F5" s="50" t="s">
        <v>20</v>
      </c>
      <c r="G5" s="51" t="s">
        <v>21</v>
      </c>
    </row>
    <row r="6" spans="1:7" x14ac:dyDescent="0.2">
      <c r="A6" s="129" t="s">
        <v>4</v>
      </c>
      <c r="B6" s="129"/>
      <c r="C6" s="60" t="s">
        <v>5</v>
      </c>
      <c r="D6" s="60" t="s">
        <v>6</v>
      </c>
      <c r="E6" s="60" t="s">
        <v>7</v>
      </c>
      <c r="F6" s="61" t="s">
        <v>8</v>
      </c>
      <c r="G6" s="61" t="s">
        <v>9</v>
      </c>
    </row>
    <row r="7" spans="1:7" x14ac:dyDescent="0.2">
      <c r="A7" s="32"/>
      <c r="B7" s="32" t="s">
        <v>15</v>
      </c>
      <c r="C7" s="62">
        <v>1110178.95</v>
      </c>
      <c r="D7" s="35">
        <v>1561680</v>
      </c>
      <c r="E7" s="35">
        <v>1258936.5</v>
      </c>
      <c r="F7" s="7">
        <f t="shared" ref="F7:F18" si="0">E7/C7*100</f>
        <v>113.39942087714778</v>
      </c>
      <c r="G7" s="7">
        <f t="shared" ref="G7:G17" si="1">E7/D7*100</f>
        <v>80.614242354387571</v>
      </c>
    </row>
    <row r="8" spans="1:7" x14ac:dyDescent="0.2">
      <c r="A8" s="44" t="s">
        <v>215</v>
      </c>
      <c r="B8" s="44" t="s">
        <v>224</v>
      </c>
      <c r="C8" s="52">
        <v>74733.848297829987</v>
      </c>
      <c r="D8" s="53">
        <v>387030</v>
      </c>
      <c r="E8" s="53">
        <v>162897.79999999999</v>
      </c>
      <c r="F8" s="8">
        <f t="shared" si="0"/>
        <v>217.97057653289608</v>
      </c>
      <c r="G8" s="8">
        <f t="shared" si="1"/>
        <v>42.08919205229568</v>
      </c>
    </row>
    <row r="9" spans="1:7" x14ac:dyDescent="0.2">
      <c r="A9" s="44" t="s">
        <v>225</v>
      </c>
      <c r="B9" s="44" t="s">
        <v>224</v>
      </c>
      <c r="C9" s="52">
        <v>9911.1341163979032</v>
      </c>
      <c r="D9" s="53">
        <v>313670</v>
      </c>
      <c r="E9" s="53">
        <v>100487.75</v>
      </c>
      <c r="F9" s="8">
        <f t="shared" si="0"/>
        <v>1013.8875008637377</v>
      </c>
      <c r="G9" s="8">
        <f t="shared" si="1"/>
        <v>32.036136704179555</v>
      </c>
    </row>
    <row r="10" spans="1:7" ht="13.5" customHeight="1" x14ac:dyDescent="0.2">
      <c r="A10" s="44" t="s">
        <v>218</v>
      </c>
      <c r="B10" s="44" t="s">
        <v>223</v>
      </c>
      <c r="C10" s="52">
        <v>64822.714181432071</v>
      </c>
      <c r="D10" s="53">
        <v>73360</v>
      </c>
      <c r="E10" s="53">
        <v>62410.080000000002</v>
      </c>
      <c r="F10" s="8">
        <f t="shared" si="0"/>
        <v>96.278103729690557</v>
      </c>
      <c r="G10" s="8">
        <f t="shared" si="1"/>
        <v>85.073718647764451</v>
      </c>
    </row>
    <row r="11" spans="1:7" x14ac:dyDescent="0.2">
      <c r="A11" s="44" t="s">
        <v>214</v>
      </c>
      <c r="B11" s="44" t="s">
        <v>212</v>
      </c>
      <c r="C11" s="52">
        <v>3103.9100139358948</v>
      </c>
      <c r="D11" s="53">
        <v>3400</v>
      </c>
      <c r="E11" s="53">
        <v>3179.83</v>
      </c>
      <c r="F11" s="8">
        <f t="shared" si="0"/>
        <v>102.44594674856037</v>
      </c>
      <c r="G11" s="8">
        <f t="shared" si="1"/>
        <v>93.524411764705889</v>
      </c>
    </row>
    <row r="12" spans="1:7" x14ac:dyDescent="0.2">
      <c r="A12" s="44" t="s">
        <v>213</v>
      </c>
      <c r="B12" s="44" t="s">
        <v>212</v>
      </c>
      <c r="C12" s="52">
        <v>3103.9100139358948</v>
      </c>
      <c r="D12" s="53">
        <v>3400</v>
      </c>
      <c r="E12" s="53">
        <v>3179.83</v>
      </c>
      <c r="F12" s="8">
        <f t="shared" si="0"/>
        <v>102.44594674856037</v>
      </c>
      <c r="G12" s="8">
        <f t="shared" si="1"/>
        <v>93.524411764705889</v>
      </c>
    </row>
    <row r="13" spans="1:7" x14ac:dyDescent="0.2">
      <c r="A13" s="44" t="s">
        <v>211</v>
      </c>
      <c r="B13" s="44" t="s">
        <v>210</v>
      </c>
      <c r="C13" s="52">
        <v>6763.2304731568111</v>
      </c>
      <c r="D13" s="53">
        <v>18100</v>
      </c>
      <c r="E13" s="53">
        <v>13205.95</v>
      </c>
      <c r="F13" s="8">
        <f t="shared" si="0"/>
        <v>195.26097849857805</v>
      </c>
      <c r="G13" s="8">
        <f t="shared" si="1"/>
        <v>72.961049723756915</v>
      </c>
    </row>
    <row r="14" spans="1:7" ht="15.75" customHeight="1" x14ac:dyDescent="0.2">
      <c r="A14" s="44" t="s">
        <v>209</v>
      </c>
      <c r="B14" s="44" t="s">
        <v>208</v>
      </c>
      <c r="C14" s="52">
        <v>6763.2304731568111</v>
      </c>
      <c r="D14" s="53">
        <v>18100</v>
      </c>
      <c r="E14" s="53">
        <v>13205.95</v>
      </c>
      <c r="F14" s="8">
        <f t="shared" si="0"/>
        <v>195.26097849857805</v>
      </c>
      <c r="G14" s="8">
        <f t="shared" si="1"/>
        <v>72.961049723756915</v>
      </c>
    </row>
    <row r="15" spans="1:7" x14ac:dyDescent="0.2">
      <c r="A15" s="44" t="s">
        <v>207</v>
      </c>
      <c r="B15" s="44" t="s">
        <v>206</v>
      </c>
      <c r="C15" s="52">
        <v>1025577.9799588559</v>
      </c>
      <c r="D15" s="53">
        <v>1132450</v>
      </c>
      <c r="E15" s="53">
        <v>1075250.8</v>
      </c>
      <c r="F15" s="8">
        <f t="shared" si="0"/>
        <v>104.84339767543926</v>
      </c>
      <c r="G15" s="8">
        <f t="shared" si="1"/>
        <v>94.949075014349432</v>
      </c>
    </row>
    <row r="16" spans="1:7" x14ac:dyDescent="0.2">
      <c r="A16" s="44" t="s">
        <v>205</v>
      </c>
      <c r="B16" s="44" t="s">
        <v>204</v>
      </c>
      <c r="C16" s="52">
        <v>1001221.7917579135</v>
      </c>
      <c r="D16" s="53">
        <v>1093350</v>
      </c>
      <c r="E16" s="53">
        <v>1068561.68</v>
      </c>
      <c r="F16" s="8">
        <f t="shared" si="0"/>
        <v>106.72577133222931</v>
      </c>
      <c r="G16" s="8">
        <f t="shared" si="1"/>
        <v>97.73281017057667</v>
      </c>
    </row>
    <row r="17" spans="1:7" x14ac:dyDescent="0.2">
      <c r="A17" s="44" t="s">
        <v>203</v>
      </c>
      <c r="B17" s="44" t="s">
        <v>202</v>
      </c>
      <c r="C17" s="52">
        <v>21181.166633485962</v>
      </c>
      <c r="D17" s="53">
        <v>31600</v>
      </c>
      <c r="E17" s="53">
        <v>5729.32</v>
      </c>
      <c r="F17" s="8">
        <f t="shared" si="0"/>
        <v>27.049123870931357</v>
      </c>
      <c r="G17" s="8">
        <f t="shared" si="1"/>
        <v>18.130759493670883</v>
      </c>
    </row>
    <row r="18" spans="1:7" ht="13.5" customHeight="1" x14ac:dyDescent="0.2">
      <c r="A18" s="44" t="s">
        <v>201</v>
      </c>
      <c r="B18" s="44" t="s">
        <v>200</v>
      </c>
      <c r="C18" s="52">
        <v>3175.0215674563674</v>
      </c>
      <c r="D18" s="53">
        <v>7500</v>
      </c>
      <c r="E18" s="53">
        <v>959.8</v>
      </c>
      <c r="F18" s="8">
        <f t="shared" si="0"/>
        <v>30.229715912416083</v>
      </c>
      <c r="G18" s="8"/>
    </row>
    <row r="19" spans="1:7" x14ac:dyDescent="0.2">
      <c r="A19" s="44" t="s">
        <v>199</v>
      </c>
      <c r="B19" s="44" t="s">
        <v>197</v>
      </c>
      <c r="C19" s="52">
        <v>0</v>
      </c>
      <c r="D19" s="53">
        <v>20700</v>
      </c>
      <c r="E19" s="53">
        <v>4402.12</v>
      </c>
      <c r="F19" s="8"/>
      <c r="G19" s="8">
        <f>E19/D19*100</f>
        <v>21.266280193236714</v>
      </c>
    </row>
    <row r="20" spans="1:7" x14ac:dyDescent="0.2">
      <c r="A20" s="44" t="s">
        <v>198</v>
      </c>
      <c r="B20" s="44" t="s">
        <v>197</v>
      </c>
      <c r="C20" s="52">
        <v>0</v>
      </c>
      <c r="D20" s="53">
        <v>20700</v>
      </c>
      <c r="E20" s="53">
        <v>4402.12</v>
      </c>
      <c r="F20" s="8"/>
      <c r="G20" s="8">
        <f>E20/D20*100</f>
        <v>21.266280193236714</v>
      </c>
    </row>
    <row r="21" spans="1:7" ht="12.75" hidden="1" customHeight="1" x14ac:dyDescent="0.2"/>
  </sheetData>
  <mergeCells count="6">
    <mergeCell ref="A2:B2"/>
    <mergeCell ref="A4:E4"/>
    <mergeCell ref="A6:B6"/>
    <mergeCell ref="A1:B1"/>
    <mergeCell ref="A3:B3"/>
    <mergeCell ref="A5:B5"/>
  </mergeCells>
  <pageMargins left="0" right="0" top="0" bottom="0.39375000000000004" header="0" footer="0"/>
  <pageSetup paperSize="0" orientation="portrait" horizontalDpi="0" verticalDpi="0"/>
  <headerFooter alignWithMargins="0">
    <oddFooter xml:space="preserve">&amp;L&amp;"Arial"&amp;8 Lista: LCW148RBPR &amp;C&amp;"Arial"&amp;8 Stranica 
&amp;B&amp;P&amp;B &amp;R&amp;"Arial"&amp;8 * OBRADA LC *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"/>
  <sheetViews>
    <sheetView workbookViewId="0">
      <selection activeCell="I5" sqref="I5"/>
    </sheetView>
  </sheetViews>
  <sheetFormatPr defaultRowHeight="12.75" x14ac:dyDescent="0.2"/>
  <cols>
    <col min="1" max="1" width="11.85546875" style="10" customWidth="1"/>
    <col min="2" max="2" width="40.140625" style="10" customWidth="1"/>
    <col min="3" max="3" width="14.5703125" style="10" bestFit="1" customWidth="1"/>
    <col min="4" max="4" width="14.42578125" style="10" customWidth="1"/>
    <col min="5" max="5" width="12.85546875" style="10" customWidth="1"/>
    <col min="6" max="6" width="10.7109375" style="10" customWidth="1"/>
    <col min="7" max="7" width="12.28515625" style="10" customWidth="1"/>
    <col min="8" max="16384" width="9.140625" style="10"/>
  </cols>
  <sheetData>
    <row r="1" spans="1:7" x14ac:dyDescent="0.2">
      <c r="A1" s="123" t="s">
        <v>0</v>
      </c>
      <c r="B1" s="119"/>
    </row>
    <row r="2" spans="1:7" ht="12.75" customHeight="1" x14ac:dyDescent="0.2">
      <c r="A2" s="128" t="s">
        <v>1</v>
      </c>
      <c r="B2" s="128"/>
      <c r="C2" s="59"/>
    </row>
    <row r="3" spans="1:7" ht="14.1" customHeight="1" x14ac:dyDescent="0.2">
      <c r="A3" s="123" t="s">
        <v>2</v>
      </c>
      <c r="B3" s="119"/>
    </row>
    <row r="4" spans="1:7" ht="15.75" x14ac:dyDescent="0.2">
      <c r="A4" s="122" t="s">
        <v>257</v>
      </c>
      <c r="B4" s="122"/>
      <c r="C4" s="122"/>
      <c r="D4" s="122"/>
      <c r="E4" s="122"/>
    </row>
    <row r="5" spans="1:7" ht="36.75" customHeight="1" x14ac:dyDescent="0.2">
      <c r="A5" s="124" t="s">
        <v>3</v>
      </c>
      <c r="B5" s="130"/>
      <c r="C5" s="6" t="s">
        <v>221</v>
      </c>
      <c r="D5" s="6" t="s">
        <v>220</v>
      </c>
      <c r="E5" s="6" t="s">
        <v>222</v>
      </c>
      <c r="F5" s="50" t="s">
        <v>20</v>
      </c>
      <c r="G5" s="51" t="s">
        <v>21</v>
      </c>
    </row>
    <row r="6" spans="1:7" x14ac:dyDescent="0.2">
      <c r="A6" s="129" t="s">
        <v>4</v>
      </c>
      <c r="B6" s="129"/>
      <c r="C6" s="60" t="s">
        <v>5</v>
      </c>
      <c r="D6" s="60" t="s">
        <v>6</v>
      </c>
      <c r="E6" s="60" t="s">
        <v>7</v>
      </c>
      <c r="F6" s="61" t="s">
        <v>8</v>
      </c>
      <c r="G6" s="61" t="s">
        <v>9</v>
      </c>
    </row>
    <row r="7" spans="1:7" x14ac:dyDescent="0.2">
      <c r="A7" s="32"/>
      <c r="B7" s="32" t="s">
        <v>15</v>
      </c>
      <c r="C7" s="62">
        <v>1110178.95</v>
      </c>
      <c r="D7" s="35">
        <v>1561680</v>
      </c>
      <c r="E7" s="35">
        <v>1258936.5</v>
      </c>
      <c r="F7" s="7">
        <f>E7/C7*100</f>
        <v>113.39942087714778</v>
      </c>
      <c r="G7" s="7">
        <f>E7/D7*100</f>
        <v>80.614242354387571</v>
      </c>
    </row>
    <row r="8" spans="1:7" ht="12" customHeight="1" x14ac:dyDescent="0.2">
      <c r="A8" s="63" t="s">
        <v>226</v>
      </c>
      <c r="B8" s="63" t="s">
        <v>227</v>
      </c>
      <c r="C8" s="64">
        <v>1110178.95</v>
      </c>
      <c r="D8" s="65">
        <v>1561680</v>
      </c>
      <c r="E8" s="65">
        <v>1258936.5</v>
      </c>
      <c r="F8" s="8">
        <f t="shared" ref="F8:F9" si="0">E8/C8*100</f>
        <v>113.39942087714778</v>
      </c>
      <c r="G8" s="8">
        <f t="shared" ref="G8:G10" si="1">E8/D8*100</f>
        <v>80.614242354387571</v>
      </c>
    </row>
    <row r="9" spans="1:7" ht="12" customHeight="1" x14ac:dyDescent="0.2">
      <c r="A9" s="66" t="s">
        <v>228</v>
      </c>
      <c r="B9" s="66" t="s">
        <v>229</v>
      </c>
      <c r="C9" s="67">
        <v>1110178.95</v>
      </c>
      <c r="D9" s="68">
        <v>1561680</v>
      </c>
      <c r="E9" s="68">
        <v>1258936.5</v>
      </c>
      <c r="F9" s="8">
        <f t="shared" si="0"/>
        <v>113.39942087714778</v>
      </c>
      <c r="G9" s="8">
        <f t="shared" si="1"/>
        <v>80.614242354387571</v>
      </c>
    </row>
    <row r="10" spans="1:7" ht="12.75" hidden="1" customHeight="1" x14ac:dyDescent="0.2">
      <c r="G10" s="8" t="e">
        <f t="shared" si="1"/>
        <v>#DIV/0!</v>
      </c>
    </row>
  </sheetData>
  <mergeCells count="6">
    <mergeCell ref="A6:B6"/>
    <mergeCell ref="A1:B1"/>
    <mergeCell ref="A2:B2"/>
    <mergeCell ref="A3:B3"/>
    <mergeCell ref="A4:E4"/>
    <mergeCell ref="A5:B5"/>
  </mergeCells>
  <pageMargins left="0" right="0" top="0" bottom="0.39375000000000004" header="0" footer="0"/>
  <pageSetup paperSize="0" orientation="portrait" horizontalDpi="0" verticalDpi="0"/>
  <headerFooter alignWithMargins="0">
    <oddFooter xml:space="preserve">&amp;L&amp;"Arial"&amp;8 Lista: LCW148RBPR &amp;C&amp;"Arial"&amp;8 Stranica 
&amp;B&amp;P&amp;B &amp;R&amp;"Arial"&amp;8 * OBRADA LC *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"/>
  <sheetViews>
    <sheetView workbookViewId="0">
      <selection activeCell="I5" sqref="I5"/>
    </sheetView>
  </sheetViews>
  <sheetFormatPr defaultRowHeight="12.75" x14ac:dyDescent="0.2"/>
  <cols>
    <col min="1" max="1" width="9.5703125" style="10" customWidth="1"/>
    <col min="2" max="2" width="23.7109375" style="10" customWidth="1"/>
    <col min="3" max="3" width="14.5703125" style="10" bestFit="1" customWidth="1"/>
    <col min="4" max="4" width="14.42578125" style="10" customWidth="1"/>
    <col min="5" max="5" width="12.85546875" style="10" customWidth="1"/>
    <col min="6" max="6" width="10.7109375" style="10" customWidth="1"/>
    <col min="7" max="7" width="12.28515625" style="10" customWidth="1"/>
    <col min="8" max="16384" width="9.140625" style="10"/>
  </cols>
  <sheetData>
    <row r="1" spans="1:7" x14ac:dyDescent="0.2">
      <c r="A1" s="123" t="s">
        <v>0</v>
      </c>
      <c r="B1" s="119"/>
    </row>
    <row r="2" spans="1:7" ht="12.75" customHeight="1" x14ac:dyDescent="0.2">
      <c r="A2" s="128" t="s">
        <v>1</v>
      </c>
      <c r="B2" s="128"/>
      <c r="C2" s="59"/>
    </row>
    <row r="3" spans="1:7" ht="14.1" customHeight="1" x14ac:dyDescent="0.2">
      <c r="A3" s="123" t="s">
        <v>2</v>
      </c>
      <c r="B3" s="119"/>
    </row>
    <row r="4" spans="1:7" ht="15.75" x14ac:dyDescent="0.2">
      <c r="A4" s="122" t="s">
        <v>258</v>
      </c>
      <c r="B4" s="122"/>
      <c r="C4" s="122"/>
      <c r="D4" s="122"/>
      <c r="E4" s="122"/>
    </row>
    <row r="5" spans="1:7" ht="36.75" customHeight="1" x14ac:dyDescent="0.2">
      <c r="A5" s="124" t="s">
        <v>3</v>
      </c>
      <c r="B5" s="130"/>
      <c r="C5" s="6" t="s">
        <v>221</v>
      </c>
      <c r="D5" s="6" t="s">
        <v>220</v>
      </c>
      <c r="E5" s="6" t="s">
        <v>222</v>
      </c>
      <c r="F5" s="50" t="s">
        <v>20</v>
      </c>
      <c r="G5" s="51" t="s">
        <v>21</v>
      </c>
    </row>
    <row r="6" spans="1:7" x14ac:dyDescent="0.2">
      <c r="A6" s="129" t="s">
        <v>4</v>
      </c>
      <c r="B6" s="129"/>
      <c r="C6" s="60" t="s">
        <v>5</v>
      </c>
      <c r="D6" s="60" t="s">
        <v>6</v>
      </c>
      <c r="E6" s="60" t="s">
        <v>7</v>
      </c>
      <c r="F6" s="61" t="s">
        <v>8</v>
      </c>
      <c r="G6" s="61" t="s">
        <v>9</v>
      </c>
    </row>
    <row r="7" spans="1:7" ht="12" customHeight="1" x14ac:dyDescent="0.2">
      <c r="A7" s="69"/>
      <c r="B7" s="69"/>
      <c r="C7" s="70"/>
      <c r="D7" s="71"/>
      <c r="E7" s="71"/>
      <c r="F7" s="49"/>
      <c r="G7" s="49"/>
    </row>
    <row r="8" spans="1:7" ht="12" customHeight="1" x14ac:dyDescent="0.2">
      <c r="A8" s="69"/>
      <c r="B8" s="69"/>
      <c r="C8" s="70"/>
      <c r="D8" s="71"/>
      <c r="E8" s="71"/>
      <c r="F8" s="49"/>
      <c r="G8" s="49"/>
    </row>
    <row r="9" spans="1:7" ht="12.75" hidden="1" customHeight="1" x14ac:dyDescent="0.2">
      <c r="G9" s="72" t="e">
        <f t="shared" ref="G9" si="0">E9/D9*100</f>
        <v>#DIV/0!</v>
      </c>
    </row>
  </sheetData>
  <mergeCells count="6">
    <mergeCell ref="A6:B6"/>
    <mergeCell ref="A1:B1"/>
    <mergeCell ref="A2:B2"/>
    <mergeCell ref="A3:B3"/>
    <mergeCell ref="A4:E4"/>
    <mergeCell ref="A5:B5"/>
  </mergeCells>
  <pageMargins left="0" right="0" top="0" bottom="0.39375000000000004" header="0" footer="0"/>
  <pageSetup paperSize="0" orientation="portrait" horizontalDpi="0" verticalDpi="0"/>
  <headerFooter alignWithMargins="0">
    <oddFooter xml:space="preserve">&amp;L&amp;"Arial"&amp;8 Lista: LCW148RBPR &amp;C&amp;"Arial"&amp;8 Stranica 
&amp;B&amp;P&amp;B &amp;R&amp;"Arial"&amp;8 * OBRADA LC *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workbookViewId="0">
      <selection activeCell="I5" sqref="I5"/>
    </sheetView>
  </sheetViews>
  <sheetFormatPr defaultRowHeight="12.75" x14ac:dyDescent="0.2"/>
  <cols>
    <col min="1" max="1" width="6.42578125" style="10" customWidth="1"/>
    <col min="2" max="2" width="28.42578125" style="10" customWidth="1"/>
    <col min="3" max="3" width="14.5703125" style="10" bestFit="1" customWidth="1"/>
    <col min="4" max="4" width="14.42578125" style="10" customWidth="1"/>
    <col min="5" max="5" width="12.85546875" style="10" customWidth="1"/>
    <col min="6" max="6" width="10.7109375" style="10" customWidth="1"/>
    <col min="7" max="7" width="12.28515625" style="10" customWidth="1"/>
    <col min="8" max="16384" width="9.140625" style="10"/>
  </cols>
  <sheetData>
    <row r="1" spans="1:7" x14ac:dyDescent="0.2">
      <c r="A1" s="123" t="s">
        <v>0</v>
      </c>
      <c r="B1" s="119"/>
    </row>
    <row r="2" spans="1:7" ht="12.75" customHeight="1" x14ac:dyDescent="0.2">
      <c r="A2" s="128" t="s">
        <v>1</v>
      </c>
      <c r="B2" s="128"/>
      <c r="C2" s="59"/>
    </row>
    <row r="3" spans="1:7" ht="14.1" customHeight="1" x14ac:dyDescent="0.2">
      <c r="A3" s="123" t="s">
        <v>2</v>
      </c>
      <c r="B3" s="119"/>
    </row>
    <row r="4" spans="1:7" ht="15.75" x14ac:dyDescent="0.2">
      <c r="A4" s="122" t="s">
        <v>259</v>
      </c>
      <c r="B4" s="122"/>
      <c r="C4" s="122"/>
      <c r="D4" s="122"/>
      <c r="E4" s="122"/>
    </row>
    <row r="5" spans="1:7" ht="36.75" customHeight="1" x14ac:dyDescent="0.2">
      <c r="A5" s="124" t="s">
        <v>3</v>
      </c>
      <c r="B5" s="130"/>
      <c r="C5" s="6" t="s">
        <v>221</v>
      </c>
      <c r="D5" s="6" t="s">
        <v>220</v>
      </c>
      <c r="E5" s="6" t="s">
        <v>222</v>
      </c>
      <c r="F5" s="50" t="s">
        <v>20</v>
      </c>
      <c r="G5" s="51" t="s">
        <v>21</v>
      </c>
    </row>
    <row r="6" spans="1:7" x14ac:dyDescent="0.2">
      <c r="A6" s="129" t="s">
        <v>4</v>
      </c>
      <c r="B6" s="129"/>
      <c r="C6" s="60" t="s">
        <v>5</v>
      </c>
      <c r="D6" s="60" t="s">
        <v>6</v>
      </c>
      <c r="E6" s="60" t="s">
        <v>7</v>
      </c>
      <c r="F6" s="61" t="s">
        <v>8</v>
      </c>
      <c r="G6" s="61" t="s">
        <v>9</v>
      </c>
    </row>
    <row r="7" spans="1:7" ht="12" customHeight="1" x14ac:dyDescent="0.2">
      <c r="A7" s="69"/>
      <c r="B7" s="69"/>
      <c r="C7" s="70"/>
      <c r="D7" s="71"/>
      <c r="E7" s="71"/>
      <c r="F7" s="49"/>
      <c r="G7" s="49"/>
    </row>
    <row r="8" spans="1:7" ht="12" customHeight="1" x14ac:dyDescent="0.2">
      <c r="A8" s="69"/>
      <c r="B8" s="69"/>
      <c r="C8" s="70"/>
      <c r="D8" s="71"/>
      <c r="E8" s="71"/>
      <c r="F8" s="49"/>
      <c r="G8" s="49"/>
    </row>
    <row r="9" spans="1:7" ht="12.75" hidden="1" customHeight="1" x14ac:dyDescent="0.2">
      <c r="G9" s="72" t="e">
        <f t="shared" ref="G9" si="0">E9/D9*100</f>
        <v>#DIV/0!</v>
      </c>
    </row>
  </sheetData>
  <mergeCells count="6">
    <mergeCell ref="A6:B6"/>
    <mergeCell ref="A1:B1"/>
    <mergeCell ref="A2:B2"/>
    <mergeCell ref="A3:B3"/>
    <mergeCell ref="A4:E4"/>
    <mergeCell ref="A5:B5"/>
  </mergeCells>
  <pageMargins left="0" right="0" top="0" bottom="0.39375000000000004" header="0" footer="0"/>
  <pageSetup paperSize="0" orientation="portrait" horizontalDpi="0" verticalDpi="0"/>
  <headerFooter alignWithMargins="0">
    <oddFooter xml:space="preserve">&amp;L&amp;"Arial"&amp;8 Lista: LCW148RBPR &amp;C&amp;"Arial"&amp;8 Stranica 
&amp;B&amp;P&amp;B &amp;R&amp;"Arial"&amp;8 * OBRADA LC *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workbookViewId="0">
      <selection activeCell="I5" sqref="I5"/>
    </sheetView>
  </sheetViews>
  <sheetFormatPr defaultRowHeight="12.75" x14ac:dyDescent="0.2"/>
  <cols>
    <col min="1" max="1" width="6.85546875" style="10" customWidth="1"/>
    <col min="2" max="2" width="27.7109375" style="10" customWidth="1"/>
    <col min="3" max="3" width="14.5703125" style="10" bestFit="1" customWidth="1"/>
    <col min="4" max="4" width="14.42578125" style="10" customWidth="1"/>
    <col min="5" max="5" width="12.85546875" style="10" customWidth="1"/>
    <col min="6" max="6" width="10.7109375" style="10" customWidth="1"/>
    <col min="7" max="7" width="12.28515625" style="10" customWidth="1"/>
    <col min="8" max="16384" width="9.140625" style="10"/>
  </cols>
  <sheetData>
    <row r="1" spans="1:7" x14ac:dyDescent="0.2">
      <c r="A1" s="123" t="s">
        <v>0</v>
      </c>
      <c r="B1" s="119"/>
    </row>
    <row r="2" spans="1:7" ht="12.75" customHeight="1" x14ac:dyDescent="0.2">
      <c r="A2" s="128" t="s">
        <v>1</v>
      </c>
      <c r="B2" s="128"/>
      <c r="C2" s="59"/>
    </row>
    <row r="3" spans="1:7" ht="14.1" customHeight="1" x14ac:dyDescent="0.2">
      <c r="A3" s="123" t="s">
        <v>2</v>
      </c>
      <c r="B3" s="119"/>
    </row>
    <row r="4" spans="1:7" ht="15.75" x14ac:dyDescent="0.2">
      <c r="A4" s="122" t="s">
        <v>260</v>
      </c>
      <c r="B4" s="122"/>
      <c r="C4" s="122"/>
      <c r="D4" s="122"/>
      <c r="E4" s="122"/>
    </row>
    <row r="5" spans="1:7" ht="36.75" customHeight="1" x14ac:dyDescent="0.2">
      <c r="A5" s="124" t="s">
        <v>3</v>
      </c>
      <c r="B5" s="130"/>
      <c r="C5" s="6" t="s">
        <v>221</v>
      </c>
      <c r="D5" s="6" t="s">
        <v>220</v>
      </c>
      <c r="E5" s="6" t="s">
        <v>222</v>
      </c>
      <c r="F5" s="50" t="s">
        <v>20</v>
      </c>
      <c r="G5" s="51" t="s">
        <v>21</v>
      </c>
    </row>
    <row r="6" spans="1:7" x14ac:dyDescent="0.2">
      <c r="A6" s="129" t="s">
        <v>4</v>
      </c>
      <c r="B6" s="129"/>
      <c r="C6" s="60" t="s">
        <v>5</v>
      </c>
      <c r="D6" s="60" t="s">
        <v>6</v>
      </c>
      <c r="E6" s="60" t="s">
        <v>7</v>
      </c>
      <c r="F6" s="61" t="s">
        <v>8</v>
      </c>
      <c r="G6" s="61" t="s">
        <v>9</v>
      </c>
    </row>
    <row r="7" spans="1:7" ht="12" customHeight="1" x14ac:dyDescent="0.2">
      <c r="A7" s="69"/>
      <c r="B7" s="69"/>
      <c r="C7" s="70"/>
      <c r="D7" s="71"/>
      <c r="E7" s="71"/>
      <c r="F7" s="49"/>
      <c r="G7" s="49"/>
    </row>
    <row r="8" spans="1:7" ht="12" customHeight="1" x14ac:dyDescent="0.2">
      <c r="A8" s="69"/>
      <c r="B8" s="69"/>
      <c r="C8" s="70"/>
      <c r="D8" s="71"/>
      <c r="E8" s="71"/>
      <c r="F8" s="49"/>
      <c r="G8" s="49"/>
    </row>
    <row r="9" spans="1:7" ht="12.75" hidden="1" customHeight="1" x14ac:dyDescent="0.2">
      <c r="G9" s="72" t="e">
        <f t="shared" ref="G9" si="0">E9/D9*100</f>
        <v>#DIV/0!</v>
      </c>
    </row>
  </sheetData>
  <mergeCells count="6">
    <mergeCell ref="A6:B6"/>
    <mergeCell ref="A1:B1"/>
    <mergeCell ref="A2:B2"/>
    <mergeCell ref="A3:B3"/>
    <mergeCell ref="A4:E4"/>
    <mergeCell ref="A5:B5"/>
  </mergeCells>
  <pageMargins left="0" right="0" top="0" bottom="0.39375000000000004" header="0" footer="0"/>
  <pageSetup paperSize="0" orientation="portrait" horizontalDpi="0" verticalDpi="0"/>
  <headerFooter alignWithMargins="0">
    <oddFooter xml:space="preserve">&amp;L&amp;"Arial"&amp;8 Lista: LCW148RBPR &amp;C&amp;"Arial"&amp;8 Stranica 
&amp;B&amp;P&amp;B &amp;R&amp;"Arial"&amp;8 * OBRADA LC *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Opći dio - sažetak</vt:lpstr>
      <vt:lpstr>Prihodi prema ekonomskoj klas.</vt:lpstr>
      <vt:lpstr>Rashodi prema ekonomskoj klas.</vt:lpstr>
      <vt:lpstr>Prihodi prema izvorima fin.</vt:lpstr>
      <vt:lpstr>Rashodi prema izvorima fin.</vt:lpstr>
      <vt:lpstr>Rashodi prema funkcijskoj klas.</vt:lpstr>
      <vt:lpstr>Primici prema ekonomskoj klas.</vt:lpstr>
      <vt:lpstr>Izdaci prema ekonomskoj klas.</vt:lpstr>
      <vt:lpstr>Primici prema izvorima fin.</vt:lpstr>
      <vt:lpstr>Izdaci prema izvorima fin.</vt:lpstr>
      <vt:lpstr>Posebni dio</vt:lpstr>
      <vt:lpstr>Obrazloženje - opći dio</vt:lpstr>
      <vt:lpstr>Obrazloženje - 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2024-03-09T22:05:02Z</dcterms:created>
  <dcterms:modified xsi:type="dcterms:W3CDTF">2024-03-15T11:14:58Z</dcterms:modified>
</cp:coreProperties>
</file>